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Default Extension="wmf" ContentType="image/x-wm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202"/>
  <workbookPr showInkAnnotation="0" checkCompatibility="1" autoCompressPictures="0"/>
  <bookViews>
    <workbookView xWindow="240" yWindow="240" windowWidth="25360" windowHeight="15820" tabRatio="500" activeTab="2"/>
  </bookViews>
  <sheets>
    <sheet name="Bilanz Rosenbauer" sheetId="1" r:id="rId1"/>
    <sheet name="GuV Rosenbauer" sheetId="2" r:id="rId2"/>
    <sheet name="Analyse 1Rosenbauer" sheetId="3" r:id="rId3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58" i="3" l="1"/>
  <c r="C60" i="3"/>
  <c r="C67" i="3"/>
  <c r="C64" i="3"/>
  <c r="E57" i="3"/>
  <c r="E69" i="3"/>
  <c r="D69" i="3"/>
  <c r="D57" i="3"/>
  <c r="C13" i="3"/>
  <c r="C20" i="3"/>
  <c r="G27" i="2"/>
  <c r="B50" i="3"/>
  <c r="B69" i="3"/>
  <c r="C50" i="3"/>
  <c r="B53" i="3"/>
  <c r="C53" i="3"/>
  <c r="B66" i="3"/>
  <c r="C66" i="3"/>
  <c r="B65" i="3"/>
  <c r="C65" i="3"/>
  <c r="B63" i="3"/>
  <c r="C63" i="3"/>
  <c r="B57" i="3"/>
  <c r="C57" i="3"/>
  <c r="B62" i="3"/>
  <c r="C62" i="3"/>
  <c r="B68" i="3"/>
  <c r="C68" i="3"/>
  <c r="C69" i="3"/>
  <c r="B51" i="3"/>
  <c r="B52" i="3"/>
  <c r="B55" i="3"/>
  <c r="B56" i="3"/>
  <c r="B58" i="3"/>
  <c r="B59" i="3"/>
  <c r="B60" i="3"/>
  <c r="B61" i="3"/>
  <c r="B64" i="3"/>
  <c r="B67" i="3"/>
  <c r="A50" i="3"/>
  <c r="A51" i="3"/>
  <c r="A52" i="3"/>
  <c r="A53" i="3"/>
  <c r="A55" i="3"/>
  <c r="A56" i="3"/>
  <c r="A57" i="3"/>
  <c r="A58" i="3"/>
  <c r="A59" i="3"/>
  <c r="A60" i="3"/>
  <c r="A61" i="3"/>
  <c r="A62" i="3"/>
  <c r="A63" i="3"/>
  <c r="A64" i="3"/>
  <c r="A65" i="3"/>
  <c r="A66" i="3"/>
  <c r="A67" i="3"/>
  <c r="A68" i="3"/>
  <c r="A69" i="3"/>
  <c r="A49" i="3"/>
  <c r="C6" i="3"/>
  <c r="B6" i="3"/>
  <c r="B5" i="3"/>
  <c r="C5" i="3"/>
  <c r="C7" i="3"/>
  <c r="B7" i="3"/>
  <c r="D44" i="3"/>
  <c r="C44" i="3"/>
  <c r="D40" i="3"/>
  <c r="C40" i="3"/>
  <c r="D32" i="3"/>
  <c r="D35" i="3"/>
  <c r="C35" i="3"/>
  <c r="C32" i="3"/>
  <c r="C30" i="3"/>
  <c r="D30" i="3"/>
  <c r="C22" i="3"/>
  <c r="C21" i="3"/>
  <c r="C19" i="3"/>
  <c r="C9" i="3"/>
  <c r="G25" i="2"/>
  <c r="C4" i="3"/>
  <c r="C3" i="3"/>
  <c r="C2" i="3"/>
  <c r="D8" i="2"/>
  <c r="D12" i="2"/>
  <c r="D18" i="2"/>
  <c r="D25" i="2"/>
  <c r="D27" i="2"/>
  <c r="D31" i="2"/>
  <c r="D34" i="2"/>
  <c r="J23" i="1"/>
  <c r="J24" i="1"/>
  <c r="J18" i="1"/>
  <c r="J11" i="1"/>
  <c r="J13" i="1"/>
  <c r="L23" i="1"/>
  <c r="L18" i="1"/>
  <c r="L11" i="1"/>
  <c r="L13" i="1"/>
  <c r="D22" i="1"/>
  <c r="D12" i="1"/>
  <c r="F22" i="1"/>
  <c r="F12" i="1"/>
  <c r="D25" i="1"/>
  <c r="L24" i="1"/>
  <c r="B8" i="2"/>
  <c r="B12" i="2"/>
  <c r="B18" i="2"/>
  <c r="B25" i="2"/>
  <c r="B27" i="2"/>
  <c r="B31" i="2"/>
  <c r="B34" i="2"/>
  <c r="J3" i="1"/>
  <c r="F25" i="1"/>
  <c r="J25" i="1"/>
  <c r="G20" i="2"/>
  <c r="G18" i="2"/>
  <c r="G16" i="2"/>
  <c r="G15" i="2"/>
  <c r="G14" i="2"/>
  <c r="G12" i="2"/>
  <c r="G10" i="2"/>
  <c r="G8" i="2"/>
  <c r="G4" i="2"/>
  <c r="E12" i="1"/>
  <c r="L25" i="1"/>
  <c r="M24" i="1"/>
  <c r="K24" i="1"/>
  <c r="M16" i="1"/>
  <c r="K18" i="1"/>
  <c r="E31" i="2"/>
  <c r="E27" i="2"/>
  <c r="E25" i="2"/>
  <c r="E18" i="2"/>
  <c r="E16" i="2"/>
  <c r="E15" i="2"/>
  <c r="E14" i="2"/>
  <c r="E12" i="2"/>
  <c r="E10" i="2"/>
  <c r="E8" i="2"/>
  <c r="C31" i="2"/>
  <c r="C27" i="2"/>
  <c r="C25" i="2"/>
  <c r="C18" i="2"/>
  <c r="C16" i="2"/>
  <c r="C15" i="2"/>
  <c r="C14" i="2"/>
  <c r="C12" i="2"/>
  <c r="C10" i="2"/>
  <c r="C8" i="2"/>
  <c r="G25" i="1"/>
  <c r="G22" i="1"/>
  <c r="G12" i="1"/>
  <c r="E22" i="1"/>
  <c r="E25" i="1"/>
  <c r="M8" i="1"/>
  <c r="M25" i="1"/>
  <c r="K25" i="1"/>
  <c r="K13" i="1"/>
</calcChain>
</file>

<file path=xl/sharedStrings.xml><?xml version="1.0" encoding="utf-8"?>
<sst xmlns="http://schemas.openxmlformats.org/spreadsheetml/2006/main" count="169" uniqueCount="161">
  <si>
    <t>AKTIVA</t>
  </si>
  <si>
    <t>Vorjahr    (in Tsd.)</t>
  </si>
  <si>
    <t>PASSIVA</t>
  </si>
  <si>
    <t>Summe Eigenkapital</t>
  </si>
  <si>
    <t>Summe AKTIVA</t>
  </si>
  <si>
    <t>Summe PASSIVA</t>
  </si>
  <si>
    <t>Gewinn- und Verlustrechnung</t>
  </si>
  <si>
    <t>Sachanlagen</t>
  </si>
  <si>
    <t>in%</t>
  </si>
  <si>
    <t>Betriebsleistung</t>
  </si>
  <si>
    <t>Langfristiges Vermögen</t>
  </si>
  <si>
    <t>Kurzfristiges Vermögen</t>
  </si>
  <si>
    <t>Summe Langfristiges Vermögen</t>
  </si>
  <si>
    <t>Immaterielle Vermögenswerte</t>
  </si>
  <si>
    <t>Aktive latente Steuern</t>
  </si>
  <si>
    <t>Vorräte</t>
  </si>
  <si>
    <t>Summe kurtfristiges Vermögen</t>
  </si>
  <si>
    <t>Passive latente Steuern</t>
  </si>
  <si>
    <t>Langfristige Verbindlichkeiten</t>
  </si>
  <si>
    <t xml:space="preserve"> </t>
  </si>
  <si>
    <t>Umsatzerlöse</t>
  </si>
  <si>
    <t>Sonstige betriebliche Erträge</t>
  </si>
  <si>
    <t>Bestandsveränderungen</t>
  </si>
  <si>
    <t>Aktivierte Eigenleistungen</t>
  </si>
  <si>
    <t>Personalaufwand</t>
  </si>
  <si>
    <t>Abschreibungen</t>
  </si>
  <si>
    <t>Sonstige betriebliche Aufwendungen</t>
  </si>
  <si>
    <t>Finanzergebnis</t>
  </si>
  <si>
    <t>Ertratssteuern</t>
  </si>
  <si>
    <t>davon nicht geherrschende Anteile</t>
  </si>
  <si>
    <t>davon Ergebnis der Muttergesellschaft</t>
  </si>
  <si>
    <t>Jahresergebnis</t>
  </si>
  <si>
    <t>Eigenkapitalquote</t>
  </si>
  <si>
    <t>Entschuldungsdauer</t>
  </si>
  <si>
    <t>Cashflow in % des Umsatzes</t>
  </si>
  <si>
    <t>Gesamtkapitalrentabilität</t>
  </si>
  <si>
    <t>EK*100/GK</t>
  </si>
  <si>
    <t>(FK-liquMit)/CF</t>
  </si>
  <si>
    <t>CF*100/Umsatz</t>
  </si>
  <si>
    <t>(EGT+FKZinsen)/GK</t>
  </si>
  <si>
    <t>Kf Verm-kf Verb</t>
  </si>
  <si>
    <t>(EK+lf FK)/AV</t>
  </si>
  <si>
    <t>Anlagendeckung II Grades</t>
  </si>
  <si>
    <t>Operatives Betriebsergebnis (Betriebsergebnis - EBIT)</t>
  </si>
  <si>
    <t>Note</t>
  </si>
  <si>
    <t xml:space="preserve">Anlageintensität: Anteil des Anlage am Gesamtvermögen, </t>
  </si>
  <si>
    <t xml:space="preserve">Working Capital ist ein Wert in €, der angiebt, </t>
  </si>
  <si>
    <t>Goldene Bilanzregel (langfristiges Vermögen sollte langfristig finanziert sein).</t>
  </si>
  <si>
    <t xml:space="preserve"> Anlagendeckung 2. Grades prüft diese Regel. Sollte &gt;100% liegen.</t>
  </si>
  <si>
    <t>Er kann für Investitionen, Schuldentilgungen bzw. Ausschüttungen verwendet werden.</t>
  </si>
  <si>
    <t>Vereinfachte Berechnung. Gibt Auskunft über die Selbstfinanzierungskraft des Unternehmens.</t>
  </si>
  <si>
    <t>Ergebnis vor Steuern (EBT)</t>
  </si>
  <si>
    <t>EBT(EGT)+AfA</t>
  </si>
  <si>
    <t>EBIT*100/Umsatz</t>
  </si>
  <si>
    <t>Earnings bevor interest &amp; Tax in % des Umsatzes</t>
  </si>
  <si>
    <t>Bilanz nach IFRS</t>
  </si>
  <si>
    <t>31.12.2015 (in Tsd.)</t>
  </si>
  <si>
    <t>1.1.-31.12.</t>
  </si>
  <si>
    <t>Abschlussjahr (in Tsd.)</t>
  </si>
  <si>
    <t>Langfristige Rückstellungen</t>
  </si>
  <si>
    <t>Sonstige langfristige Verbindlichkeiten</t>
  </si>
  <si>
    <t>Kapitalrücklagen</t>
  </si>
  <si>
    <t>Kumulierte Ergebnisse</t>
  </si>
  <si>
    <t>Bruttoergebnis vom Umsatz</t>
  </si>
  <si>
    <t>Materialaufwendungen und bezogene Leistungen</t>
  </si>
  <si>
    <t>Beteiligungserträge</t>
  </si>
  <si>
    <t>Zinserträge</t>
  </si>
  <si>
    <t>Zinsaufwand</t>
  </si>
  <si>
    <t>sonstiges Finanzergebnis</t>
  </si>
  <si>
    <t>Wertpapiere</t>
  </si>
  <si>
    <t>Lieferantenverbindlichkeiten</t>
  </si>
  <si>
    <t>Eigenkapital</t>
  </si>
  <si>
    <t>Grundkaptial</t>
  </si>
  <si>
    <t>Sonstige Rücklagen</t>
  </si>
  <si>
    <t>Kurzfristige Verbindlichkeiten</t>
  </si>
  <si>
    <t>Ebit Margine Vergleich</t>
  </si>
  <si>
    <t>Rosenbauer AG</t>
  </si>
  <si>
    <t>Forderung un sonstiges langfr. Vermögen</t>
  </si>
  <si>
    <t>Anteile an equity-bilanz. Unternehmen</t>
  </si>
  <si>
    <t>Kassabestand und kurzfristige Finanzmittel</t>
  </si>
  <si>
    <t>Forderungen und sonstige kfr. Vermögenswerte</t>
  </si>
  <si>
    <t>Forderungen aus Ertragssteuern</t>
  </si>
  <si>
    <t>Fertigungsaufträge</t>
  </si>
  <si>
    <t>Ergebnis den Aktionäre der Muttergesellschaft</t>
  </si>
  <si>
    <t>Ergebnis nicht beherrschande Anteile</t>
  </si>
  <si>
    <t>Langfristige verzinsliche Verbindlichkeiten</t>
  </si>
  <si>
    <t>Kurzfristige verzinsliche Verbindlichkeiten</t>
  </si>
  <si>
    <t>Erhaltene Anzahlungen von Kunden</t>
  </si>
  <si>
    <t>Sonstige kurzfristige Verbindlichkeiten</t>
  </si>
  <si>
    <t>Kurzfristige Rückstellungen</t>
  </si>
  <si>
    <t>anlage oder umlaufintensiv</t>
  </si>
  <si>
    <t>Cash Flow</t>
  </si>
  <si>
    <t>Quicktest</t>
  </si>
  <si>
    <t>EBITDA = EBIT + depreciation&amp;amortization - bessere Vergleichbarkeit vom operativen Geschäft</t>
  </si>
  <si>
    <t>Working Capital</t>
  </si>
  <si>
    <t>Liquidität 2. Grades</t>
  </si>
  <si>
    <t>gibt an, ob kurzfristige Verbindlichkeiten durch Zahlungsmittel und kurzfristiges Vermögen</t>
  </si>
  <si>
    <t>EBT</t>
  </si>
  <si>
    <t>a</t>
  </si>
  <si>
    <t>b</t>
  </si>
  <si>
    <t xml:space="preserve">c  </t>
  </si>
  <si>
    <t>d</t>
  </si>
  <si>
    <t>e,f,</t>
  </si>
  <si>
    <t>g</t>
  </si>
  <si>
    <t>h</t>
  </si>
  <si>
    <t>Aktienkurs</t>
  </si>
  <si>
    <t>KGV gibt an, wie viele Jahre es dauert, bis das Unternehmen den Wert seiner Aktien als Gewinn erwirtschaftet hat.</t>
  </si>
  <si>
    <t>B</t>
  </si>
  <si>
    <t>wahrscheinlich im B-Bereich, nicht sicher ob investmentgrade</t>
  </si>
  <si>
    <t>Marktkapitalisierung</t>
  </si>
  <si>
    <t>m</t>
  </si>
  <si>
    <t>n</t>
  </si>
  <si>
    <t>l</t>
  </si>
  <si>
    <t>j, k,</t>
  </si>
  <si>
    <t>Das Unternehmen verfügt über keine Anleihen und kein Rating.</t>
  </si>
  <si>
    <t xml:space="preserve"> (Kurs * Anzahl der im Umlauf befindlichen Anteile des Unternehmens)</t>
  </si>
  <si>
    <t xml:space="preserve">ist der Gesamtwert der Anteile eines börsennotierten Unternehmens. </t>
  </si>
  <si>
    <t>i.e. zus. Personal, Gehaltserhöhungen,...</t>
  </si>
  <si>
    <t>i.e. Investitionen</t>
  </si>
  <si>
    <t>i.e. Invest. Wurden langfristig finanziert,...</t>
  </si>
  <si>
    <t>i.e. kfr. Schulden wurden getilgt</t>
  </si>
  <si>
    <t>i.e. umlaufintensiv, typisch bei hochwertigen Waren</t>
  </si>
  <si>
    <t>i.e. Geschäftsausweitung</t>
  </si>
  <si>
    <t>i.e. fast im 2er Bereich, relativ gut</t>
  </si>
  <si>
    <t>i.e. fast im 2er Bereich, ebenfalls relativ gut</t>
  </si>
  <si>
    <t>(Zhahlungsmittel + kf Vermögen i.e. Forderungn)*100/kf Verb</t>
  </si>
  <si>
    <t xml:space="preserve">abgedeckt werden können. </t>
  </si>
  <si>
    <t>i.e. sollte &gt; 100% sein, reicht hier nicht aus</t>
  </si>
  <si>
    <t>d.h. Vorräte werden relativ hoch sein</t>
  </si>
  <si>
    <t>i.e. goldene Regel ist erfüllt, hat sich erhöht</t>
  </si>
  <si>
    <t>Anteil am GK</t>
  </si>
  <si>
    <t>i.e. % hat sich erhöht</t>
  </si>
  <si>
    <t>Veränderung</t>
  </si>
  <si>
    <t>Interpretation</t>
  </si>
  <si>
    <t xml:space="preserve">i.e. sehr stabil, gut abgesichert     </t>
  </si>
  <si>
    <t xml:space="preserve"> wieviel des Umlaufvermögens langfristig finanziert ist. Sollte stark positiv sein.</t>
  </si>
  <si>
    <t>i.e. ist stark positiv, Deckungsgrad hat sich verbessert</t>
  </si>
  <si>
    <t>20,1 Jahre</t>
  </si>
  <si>
    <t>i.e. 20 Jahre derzeit, Verbesserung geplant, 16,8 2016</t>
  </si>
  <si>
    <t>354,85 Mio Euro S. Börseninfo</t>
  </si>
  <si>
    <t>1 Quicktestkennzahl 1, 2 im oberen 3er</t>
  </si>
  <si>
    <t>i.e. Verbesserung des Ergebnisses, weniger als Umsatz</t>
  </si>
  <si>
    <t>i.e. Vergleich mir Alternativanlage (!Zinsniveau)</t>
  </si>
  <si>
    <t>i.e. guter Wert (vgl. CF in % des Umsatzes), leicht gesunken</t>
  </si>
  <si>
    <t>i.e. Vergleich mit Cfprakt (Gewinn+AfA) um 3Mio gestiegen</t>
  </si>
  <si>
    <t>Veränd.</t>
  </si>
  <si>
    <t>i (Mittelherkunft, Passiva)</t>
  </si>
  <si>
    <t>o</t>
  </si>
  <si>
    <t>Bilanzierung nach IFRS</t>
  </si>
  <si>
    <t>IFRS = International Financial Reporting Standards</t>
  </si>
  <si>
    <t>Anlegerschutz steht im Vordergrund (Gläubigerschutz bei UGB)</t>
  </si>
  <si>
    <t>True &amp; Fair View Prinzip (Vorsichtsprinzip bei UGB)</t>
  </si>
  <si>
    <t>kaum Wahlrechte (im UGB viele Wahlrechte</t>
  </si>
  <si>
    <t xml:space="preserve">es wird auch Kapitalflußrechnung und Eigenkapitalveränderungsrechnung veröffentlicht </t>
  </si>
  <si>
    <t>Aktivierungspflicht bei selbsterstellten immateriellen Vermögen</t>
  </si>
  <si>
    <t>Forderungen in Fremdwährung zu Stichtagswerten (UGB Niederstwertprinzip)</t>
  </si>
  <si>
    <t>Verbindlichkeiten in Fremdwährung zu Stichtagswerten (UGB Höchstwertprinzip)</t>
  </si>
  <si>
    <t>etc.</t>
  </si>
  <si>
    <t>Unterschiede</t>
  </si>
  <si>
    <t>hz</t>
  </si>
  <si>
    <t>KGV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</si>
</sst>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  <numFmt numFmtId="166" formatCode="0.0%"/>
  </numFmts>
  <fonts count="21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Myriad Pro"/>
      <family val="2"/>
    </font>
    <font>
      <b/>
      <sz val="10"/>
      <name val="Myriad Pro"/>
      <family val="2"/>
    </font>
    <font>
      <b/>
      <sz val="10"/>
      <color theme="0"/>
      <name val="Myriad Pro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Myriad Pro"/>
    </font>
    <font>
      <b/>
      <sz val="8"/>
      <name val="Myriad Pro"/>
    </font>
    <font>
      <sz val="10"/>
      <color theme="1"/>
      <name val="Calibri"/>
      <scheme val="minor"/>
    </font>
    <font>
      <sz val="10"/>
      <color rgb="FF000000"/>
      <name val="Calibri"/>
      <scheme val="minor"/>
    </font>
    <font>
      <sz val="6"/>
      <name val="Myriad Pro"/>
    </font>
    <font>
      <b/>
      <sz val="6"/>
      <name val="Myriad Pro"/>
    </font>
    <font>
      <b/>
      <sz val="6"/>
      <color theme="0"/>
      <name val="Myriad Pro"/>
    </font>
    <font>
      <sz val="6"/>
      <color theme="1"/>
      <name val="Calibri"/>
      <family val="2"/>
      <scheme val="minor"/>
    </font>
    <font>
      <sz val="8"/>
      <name val="Calibri"/>
      <family val="2"/>
      <charset val="134"/>
      <scheme val="minor"/>
    </font>
    <font>
      <sz val="8"/>
      <color theme="1"/>
      <name val="Calibri"/>
      <scheme val="minor"/>
    </font>
    <font>
      <sz val="8"/>
      <color rgb="FF008000"/>
      <name val="Calibri"/>
      <scheme val="minor"/>
    </font>
    <font>
      <b/>
      <sz val="8"/>
      <color rgb="FF008000"/>
      <name val="Calibri"/>
      <scheme val="minor"/>
    </font>
    <font>
      <b/>
      <sz val="8"/>
      <color theme="1"/>
      <name val="Calibri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gradientFill>
        <stop position="0">
          <color theme="5" tint="0.40000610370189521"/>
        </stop>
        <stop position="1">
          <color theme="7" tint="0.40000610370189521"/>
        </stop>
      </gradient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73">
    <xf numFmtId="0" fontId="0" fillId="0" borderId="0"/>
    <xf numFmtId="9" fontId="2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109">
    <xf numFmtId="0" fontId="0" fillId="0" borderId="0" xfId="0"/>
    <xf numFmtId="0" fontId="3" fillId="0" borderId="0" xfId="0" applyFont="1" applyFill="1" applyAlignment="1">
      <alignment vertical="center" wrapText="1"/>
    </xf>
    <xf numFmtId="14" fontId="4" fillId="0" borderId="3" xfId="0" applyNumberFormat="1" applyFont="1" applyFill="1" applyBorder="1" applyAlignment="1">
      <alignment horizontal="center" vertical="center" wrapText="1"/>
    </xf>
    <xf numFmtId="0" fontId="3" fillId="0" borderId="0" xfId="0" applyFont="1" applyFill="1"/>
    <xf numFmtId="0" fontId="3" fillId="0" borderId="4" xfId="0" applyFont="1" applyFill="1" applyBorder="1"/>
    <xf numFmtId="0" fontId="4" fillId="0" borderId="0" xfId="0" applyFont="1" applyFill="1"/>
    <xf numFmtId="0" fontId="4" fillId="2" borderId="0" xfId="0" applyFont="1" applyFill="1"/>
    <xf numFmtId="0" fontId="3" fillId="2" borderId="4" xfId="0" applyFont="1" applyFill="1" applyBorder="1"/>
    <xf numFmtId="0" fontId="4" fillId="3" borderId="0" xfId="0" applyFont="1" applyFill="1"/>
    <xf numFmtId="0" fontId="3" fillId="3" borderId="4" xfId="0" applyFont="1" applyFill="1" applyBorder="1"/>
    <xf numFmtId="0" fontId="3" fillId="2" borderId="0" xfId="0" applyFont="1" applyFill="1"/>
    <xf numFmtId="0" fontId="3" fillId="3" borderId="0" xfId="0" applyFont="1" applyFill="1"/>
    <xf numFmtId="3" fontId="3" fillId="3" borderId="4" xfId="0" applyNumberFormat="1" applyFont="1" applyFill="1" applyBorder="1"/>
    <xf numFmtId="0" fontId="3" fillId="2" borderId="5" xfId="0" applyFont="1" applyFill="1" applyBorder="1"/>
    <xf numFmtId="3" fontId="3" fillId="0" borderId="4" xfId="0" applyNumberFormat="1" applyFont="1" applyFill="1" applyBorder="1"/>
    <xf numFmtId="0" fontId="3" fillId="3" borderId="5" xfId="0" applyFont="1" applyFill="1" applyBorder="1"/>
    <xf numFmtId="3" fontId="4" fillId="0" borderId="4" xfId="0" applyNumberFormat="1" applyFont="1" applyFill="1" applyBorder="1"/>
    <xf numFmtId="0" fontId="3" fillId="4" borderId="0" xfId="0" applyFont="1" applyFill="1"/>
    <xf numFmtId="3" fontId="3" fillId="4" borderId="4" xfId="0" applyNumberFormat="1" applyFont="1" applyFill="1" applyBorder="1"/>
    <xf numFmtId="0" fontId="5" fillId="5" borderId="0" xfId="0" applyFont="1" applyFill="1"/>
    <xf numFmtId="3" fontId="5" fillId="5" borderId="4" xfId="0" applyNumberFormat="1" applyFont="1" applyFill="1" applyBorder="1"/>
    <xf numFmtId="0" fontId="4" fillId="0" borderId="1" xfId="0" applyFont="1" applyBorder="1" applyAlignment="1">
      <alignment wrapText="1"/>
    </xf>
    <xf numFmtId="14" fontId="4" fillId="0" borderId="3" xfId="0" applyNumberFormat="1" applyFont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vertical="top" wrapText="1"/>
    </xf>
    <xf numFmtId="0" fontId="3" fillId="0" borderId="4" xfId="0" applyFont="1" applyBorder="1"/>
    <xf numFmtId="0" fontId="3" fillId="6" borderId="0" xfId="0" applyFont="1" applyFill="1" applyAlignment="1">
      <alignment vertical="top" wrapText="1"/>
    </xf>
    <xf numFmtId="3" fontId="3" fillId="6" borderId="4" xfId="0" applyNumberFormat="1" applyFont="1" applyFill="1" applyBorder="1"/>
    <xf numFmtId="3" fontId="3" fillId="0" borderId="4" xfId="0" applyNumberFormat="1" applyFont="1" applyBorder="1"/>
    <xf numFmtId="0" fontId="3" fillId="7" borderId="0" xfId="0" applyFont="1" applyFill="1" applyAlignment="1">
      <alignment vertical="center" wrapText="1"/>
    </xf>
    <xf numFmtId="3" fontId="3" fillId="7" borderId="4" xfId="0" applyNumberFormat="1" applyFont="1" applyFill="1" applyBorder="1" applyAlignment="1">
      <alignment vertical="center"/>
    </xf>
    <xf numFmtId="0" fontId="4" fillId="8" borderId="0" xfId="0" applyFont="1" applyFill="1" applyAlignment="1">
      <alignment vertical="top" wrapText="1"/>
    </xf>
    <xf numFmtId="3" fontId="4" fillId="8" borderId="4" xfId="0" applyNumberFormat="1" applyFont="1" applyFill="1" applyBorder="1"/>
    <xf numFmtId="0" fontId="3" fillId="9" borderId="0" xfId="0" applyFont="1" applyFill="1" applyAlignment="1">
      <alignment vertical="top" wrapText="1"/>
    </xf>
    <xf numFmtId="3" fontId="3" fillId="9" borderId="4" xfId="0" applyNumberFormat="1" applyFont="1" applyFill="1" applyBorder="1"/>
    <xf numFmtId="0" fontId="3" fillId="10" borderId="0" xfId="0" applyFont="1" applyFill="1" applyAlignment="1">
      <alignment vertical="top" wrapText="1"/>
    </xf>
    <xf numFmtId="3" fontId="3" fillId="10" borderId="4" xfId="0" applyNumberFormat="1" applyFont="1" applyFill="1" applyBorder="1"/>
    <xf numFmtId="0" fontId="3" fillId="11" borderId="0" xfId="0" applyFont="1" applyFill="1" applyAlignment="1">
      <alignment vertical="top" wrapText="1"/>
    </xf>
    <xf numFmtId="3" fontId="3" fillId="11" borderId="4" xfId="0" applyNumberFormat="1" applyFont="1" applyFill="1" applyBorder="1"/>
    <xf numFmtId="0" fontId="4" fillId="0" borderId="0" xfId="0" applyFont="1" applyFill="1" applyAlignment="1">
      <alignment vertical="top" wrapText="1"/>
    </xf>
    <xf numFmtId="3" fontId="4" fillId="6" borderId="4" xfId="0" applyNumberFormat="1" applyFont="1" applyFill="1" applyBorder="1"/>
    <xf numFmtId="165" fontId="3" fillId="2" borderId="4" xfId="32" applyNumberFormat="1" applyFont="1" applyFill="1" applyBorder="1"/>
    <xf numFmtId="165" fontId="3" fillId="2" borderId="6" xfId="32" applyNumberFormat="1" applyFont="1" applyFill="1" applyBorder="1"/>
    <xf numFmtId="165" fontId="4" fillId="0" borderId="4" xfId="32" applyNumberFormat="1" applyFont="1" applyFill="1" applyBorder="1"/>
    <xf numFmtId="0" fontId="3" fillId="4" borderId="5" xfId="0" applyFont="1" applyFill="1" applyBorder="1"/>
    <xf numFmtId="3" fontId="3" fillId="4" borderId="6" xfId="0" applyNumberFormat="1" applyFont="1" applyFill="1" applyBorder="1"/>
    <xf numFmtId="3" fontId="3" fillId="3" borderId="7" xfId="0" applyNumberFormat="1" applyFont="1" applyFill="1" applyBorder="1"/>
    <xf numFmtId="0" fontId="3" fillId="12" borderId="0" xfId="0" applyFont="1" applyFill="1"/>
    <xf numFmtId="165" fontId="3" fillId="12" borderId="4" xfId="32" applyNumberFormat="1" applyFont="1" applyFill="1" applyBorder="1"/>
    <xf numFmtId="0" fontId="3" fillId="12" borderId="5" xfId="0" applyFont="1" applyFill="1" applyBorder="1"/>
    <xf numFmtId="165" fontId="3" fillId="12" borderId="6" xfId="32" applyNumberFormat="1" applyFont="1" applyFill="1" applyBorder="1"/>
    <xf numFmtId="0" fontId="3" fillId="13" borderId="0" xfId="0" applyFont="1" applyFill="1"/>
    <xf numFmtId="165" fontId="3" fillId="13" borderId="4" xfId="32" applyNumberFormat="1" applyFont="1" applyFill="1" applyBorder="1"/>
    <xf numFmtId="165" fontId="3" fillId="13" borderId="6" xfId="32" applyNumberFormat="1" applyFont="1" applyFill="1" applyBorder="1"/>
    <xf numFmtId="3" fontId="8" fillId="0" borderId="4" xfId="0" applyNumberFormat="1" applyFont="1" applyFill="1" applyBorder="1"/>
    <xf numFmtId="9" fontId="9" fillId="0" borderId="4" xfId="1" applyFont="1" applyFill="1" applyBorder="1"/>
    <xf numFmtId="9" fontId="8" fillId="0" borderId="4" xfId="1" applyFont="1" applyFill="1" applyBorder="1"/>
    <xf numFmtId="3" fontId="9" fillId="0" borderId="4" xfId="0" applyNumberFormat="1" applyFont="1" applyFill="1" applyBorder="1"/>
    <xf numFmtId="0" fontId="8" fillId="0" borderId="0" xfId="0" applyFont="1"/>
    <xf numFmtId="9" fontId="10" fillId="0" borderId="0" xfId="1" applyFont="1"/>
    <xf numFmtId="9" fontId="11" fillId="0" borderId="0" xfId="0" applyNumberFormat="1" applyFont="1"/>
    <xf numFmtId="0" fontId="12" fillId="0" borderId="0" xfId="0" applyFont="1" applyFill="1" applyAlignment="1">
      <alignment vertical="center" wrapText="1"/>
    </xf>
    <xf numFmtId="0" fontId="12" fillId="0" borderId="0" xfId="0" applyFont="1" applyFill="1"/>
    <xf numFmtId="0" fontId="12" fillId="0" borderId="4" xfId="0" applyFont="1" applyFill="1" applyBorder="1"/>
    <xf numFmtId="3" fontId="12" fillId="0" borderId="4" xfId="0" applyNumberFormat="1" applyFont="1" applyFill="1" applyBorder="1"/>
    <xf numFmtId="9" fontId="12" fillId="0" borderId="4" xfId="1" applyFont="1" applyFill="1" applyBorder="1"/>
    <xf numFmtId="3" fontId="12" fillId="0" borderId="6" xfId="0" applyNumberFormat="1" applyFont="1" applyFill="1" applyBorder="1"/>
    <xf numFmtId="3" fontId="13" fillId="0" borderId="4" xfId="0" applyNumberFormat="1" applyFont="1" applyFill="1" applyBorder="1"/>
    <xf numFmtId="9" fontId="14" fillId="5" borderId="4" xfId="1" applyFont="1" applyFill="1" applyBorder="1"/>
    <xf numFmtId="14" fontId="13" fillId="0" borderId="3" xfId="0" applyNumberFormat="1" applyFont="1" applyFill="1" applyBorder="1" applyAlignment="1">
      <alignment horizontal="center" vertical="center" wrapText="1"/>
    </xf>
    <xf numFmtId="0" fontId="15" fillId="0" borderId="0" xfId="0" applyFont="1"/>
    <xf numFmtId="3" fontId="12" fillId="0" borderId="5" xfId="0" applyNumberFormat="1" applyFont="1" applyFill="1" applyBorder="1"/>
    <xf numFmtId="14" fontId="4" fillId="0" borderId="3" xfId="0" applyNumberFormat="1" applyFont="1" applyBorder="1" applyAlignment="1">
      <alignment horizontal="center" wrapText="1"/>
    </xf>
    <xf numFmtId="0" fontId="17" fillId="0" borderId="0" xfId="0" applyFont="1"/>
    <xf numFmtId="0" fontId="18" fillId="0" borderId="0" xfId="0" applyFont="1"/>
    <xf numFmtId="0" fontId="19" fillId="0" borderId="0" xfId="0" applyFont="1"/>
    <xf numFmtId="9" fontId="18" fillId="0" borderId="0" xfId="0" applyNumberFormat="1" applyFont="1"/>
    <xf numFmtId="9" fontId="18" fillId="0" borderId="0" xfId="1" applyFont="1"/>
    <xf numFmtId="0" fontId="18" fillId="12" borderId="0" xfId="0" applyFont="1" applyFill="1"/>
    <xf numFmtId="0" fontId="17" fillId="12" borderId="0" xfId="0" applyFont="1" applyFill="1"/>
    <xf numFmtId="9" fontId="19" fillId="12" borderId="0" xfId="1" applyFont="1" applyFill="1"/>
    <xf numFmtId="165" fontId="19" fillId="12" borderId="0" xfId="32" applyNumberFormat="1" applyFont="1" applyFill="1"/>
    <xf numFmtId="0" fontId="18" fillId="12" borderId="0" xfId="0" applyFont="1" applyFill="1" applyAlignment="1">
      <alignment horizontal="center"/>
    </xf>
    <xf numFmtId="0" fontId="18" fillId="12" borderId="8" xfId="0" applyFont="1" applyFill="1" applyBorder="1"/>
    <xf numFmtId="9" fontId="19" fillId="12" borderId="8" xfId="1" applyFont="1" applyFill="1" applyBorder="1"/>
    <xf numFmtId="0" fontId="18" fillId="12" borderId="8" xfId="0" applyFont="1" applyFill="1" applyBorder="1" applyAlignment="1">
      <alignment horizontal="center"/>
    </xf>
    <xf numFmtId="164" fontId="19" fillId="12" borderId="8" xfId="32" applyNumberFormat="1" applyFont="1" applyFill="1" applyBorder="1"/>
    <xf numFmtId="166" fontId="19" fillId="12" borderId="8" xfId="1" applyNumberFormat="1" applyFont="1" applyFill="1" applyBorder="1"/>
    <xf numFmtId="0" fontId="18" fillId="12" borderId="8" xfId="0" quotePrefix="1" applyFont="1" applyFill="1" applyBorder="1" applyAlignment="1">
      <alignment horizontal="center"/>
    </xf>
    <xf numFmtId="166" fontId="19" fillId="12" borderId="0" xfId="1" applyNumberFormat="1" applyFont="1" applyFill="1"/>
    <xf numFmtId="3" fontId="19" fillId="12" borderId="0" xfId="0" applyNumberFormat="1" applyFont="1" applyFill="1"/>
    <xf numFmtId="3" fontId="18" fillId="12" borderId="0" xfId="0" applyNumberFormat="1" applyFont="1" applyFill="1"/>
    <xf numFmtId="9" fontId="18" fillId="12" borderId="0" xfId="1" applyFont="1" applyFill="1"/>
    <xf numFmtId="0" fontId="20" fillId="0" borderId="0" xfId="0" applyFont="1"/>
    <xf numFmtId="43" fontId="20" fillId="0" borderId="0" xfId="32" applyFont="1"/>
    <xf numFmtId="9" fontId="17" fillId="0" borderId="0" xfId="1" applyFont="1"/>
    <xf numFmtId="43" fontId="17" fillId="0" borderId="0" xfId="32" applyFont="1"/>
    <xf numFmtId="3" fontId="17" fillId="0" borderId="0" xfId="0" applyNumberFormat="1" applyFont="1"/>
    <xf numFmtId="14" fontId="17" fillId="12" borderId="0" xfId="0" applyNumberFormat="1" applyFont="1" applyFill="1"/>
    <xf numFmtId="0" fontId="17" fillId="0" borderId="0" xfId="0" applyFont="1" applyAlignment="1">
      <alignment wrapText="1"/>
    </xf>
    <xf numFmtId="9" fontId="19" fillId="0" borderId="0" xfId="1" applyFont="1"/>
    <xf numFmtId="43" fontId="18" fillId="0" borderId="0" xfId="32" applyFont="1"/>
    <xf numFmtId="43" fontId="19" fillId="0" borderId="0" xfId="32" applyFont="1"/>
    <xf numFmtId="0" fontId="3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/>
    </xf>
  </cellXfs>
  <cellStyles count="273">
    <cellStyle name="Besuchter Link" xfId="3" builtinId="9" hidden="1"/>
    <cellStyle name="Besuchter Link" xfId="5" builtinId="9" hidden="1"/>
    <cellStyle name="Besuchter Link" xfId="7" builtinId="9" hidden="1"/>
    <cellStyle name="Besuchter Link" xfId="9" builtinId="9" hidden="1"/>
    <cellStyle name="Besuchter Link" xfId="11" builtinId="9" hidden="1"/>
    <cellStyle name="Besuchter Link" xfId="13" builtinId="9" hidden="1"/>
    <cellStyle name="Besuchter Link" xfId="15" builtinId="9" hidden="1"/>
    <cellStyle name="Besuchter Link" xfId="17" builtinId="9" hidden="1"/>
    <cellStyle name="Besuchter Link" xfId="19" builtinId="9" hidden="1"/>
    <cellStyle name="Besuchter Link" xfId="21" builtinId="9" hidden="1"/>
    <cellStyle name="Besuchter Link" xfId="23" builtinId="9" hidden="1"/>
    <cellStyle name="Besuchter Link" xfId="25" builtinId="9" hidden="1"/>
    <cellStyle name="Besuchter Link" xfId="27" builtinId="9" hidden="1"/>
    <cellStyle name="Besuchter Link" xfId="29" builtinId="9" hidden="1"/>
    <cellStyle name="Besuchter Link" xfId="31" builtinId="9" hidden="1"/>
    <cellStyle name="Besuchter Link" xfId="34" builtinId="9" hidden="1"/>
    <cellStyle name="Besuchter Link" xfId="36" builtinId="9" hidden="1"/>
    <cellStyle name="Besuchter Link" xfId="38" builtinId="9" hidden="1"/>
    <cellStyle name="Besuchter Link" xfId="40" builtinId="9" hidden="1"/>
    <cellStyle name="Besuchter Link" xfId="42" builtinId="9" hidden="1"/>
    <cellStyle name="Besuchter Link" xfId="44" builtinId="9" hidden="1"/>
    <cellStyle name="Besuchter Link" xfId="46" builtinId="9" hidden="1"/>
    <cellStyle name="Besuchter Link" xfId="48" builtinId="9" hidden="1"/>
    <cellStyle name="Besuchter Link" xfId="50" builtinId="9" hidden="1"/>
    <cellStyle name="Besuchter Link" xfId="52" builtinId="9" hidden="1"/>
    <cellStyle name="Besuchter Link" xfId="54" builtinId="9" hidden="1"/>
    <cellStyle name="Besuchter Link" xfId="56" builtinId="9" hidden="1"/>
    <cellStyle name="Besuchter Link" xfId="58" builtinId="9" hidden="1"/>
    <cellStyle name="Besuchter Link" xfId="60" builtinId="9" hidden="1"/>
    <cellStyle name="Besuchter Link" xfId="62" builtinId="9" hidden="1"/>
    <cellStyle name="Besuchter Link" xfId="64" builtinId="9" hidden="1"/>
    <cellStyle name="Besuchter Link" xfId="66" builtinId="9" hidden="1"/>
    <cellStyle name="Besuchter Link" xfId="68" builtinId="9" hidden="1"/>
    <cellStyle name="Besuchter Link" xfId="70" builtinId="9" hidden="1"/>
    <cellStyle name="Besuchter Link" xfId="72" builtinId="9" hidden="1"/>
    <cellStyle name="Besuchter Link" xfId="74" builtinId="9" hidden="1"/>
    <cellStyle name="Besuchter Link" xfId="76" builtinId="9" hidden="1"/>
    <cellStyle name="Besuchter Link" xfId="78" builtinId="9" hidden="1"/>
    <cellStyle name="Besuchter Link" xfId="80" builtinId="9" hidden="1"/>
    <cellStyle name="Besuchter Link" xfId="82" builtinId="9" hidden="1"/>
    <cellStyle name="Besuchter Link" xfId="84" builtinId="9" hidden="1"/>
    <cellStyle name="Besuchter Link" xfId="86" builtinId="9" hidden="1"/>
    <cellStyle name="Besuchter Link" xfId="88" builtinId="9" hidden="1"/>
    <cellStyle name="Besuchter Link" xfId="90" builtinId="9" hidden="1"/>
    <cellStyle name="Besuchter Link" xfId="92" builtinId="9" hidden="1"/>
    <cellStyle name="Besuchter Link" xfId="94" builtinId="9" hidden="1"/>
    <cellStyle name="Besuchter Link" xfId="96" builtinId="9" hidden="1"/>
    <cellStyle name="Besuchter Link" xfId="98" builtinId="9" hidden="1"/>
    <cellStyle name="Besuchter Link" xfId="100" builtinId="9" hidden="1"/>
    <cellStyle name="Besuchter Link" xfId="102" builtinId="9" hidden="1"/>
    <cellStyle name="Besuchter Link" xfId="104" builtinId="9" hidden="1"/>
    <cellStyle name="Besuchter Link" xfId="106" builtinId="9" hidden="1"/>
    <cellStyle name="Besuchter Link" xfId="108" builtinId="9" hidden="1"/>
    <cellStyle name="Besuchter Link" xfId="110" builtinId="9" hidden="1"/>
    <cellStyle name="Besuchter Link" xfId="112" builtinId="9" hidden="1"/>
    <cellStyle name="Besuchter Link" xfId="114" builtinId="9" hidden="1"/>
    <cellStyle name="Besuchter Link" xfId="116" builtinId="9" hidden="1"/>
    <cellStyle name="Besuchter Link" xfId="118" builtinId="9" hidden="1"/>
    <cellStyle name="Besuchter Link" xfId="120" builtinId="9" hidden="1"/>
    <cellStyle name="Besuchter Link" xfId="122" builtinId="9" hidden="1"/>
    <cellStyle name="Besuchter Link" xfId="124" builtinId="9" hidden="1"/>
    <cellStyle name="Besuchter Link" xfId="126" builtinId="9" hidden="1"/>
    <cellStyle name="Besuchter Link" xfId="128" builtinId="9" hidden="1"/>
    <cellStyle name="Besuchter Link" xfId="130" builtinId="9" hidden="1"/>
    <cellStyle name="Besuchter Link" xfId="132" builtinId="9" hidden="1"/>
    <cellStyle name="Besuchter Link" xfId="134" builtinId="9" hidden="1"/>
    <cellStyle name="Besuchter Link" xfId="136" builtinId="9" hidden="1"/>
    <cellStyle name="Besuchter Link" xfId="138" builtinId="9" hidden="1"/>
    <cellStyle name="Besuchter Link" xfId="140" builtinId="9" hidden="1"/>
    <cellStyle name="Besuchter Link" xfId="142" builtinId="9" hidden="1"/>
    <cellStyle name="Besuchter Link" xfId="144" builtinId="9" hidden="1"/>
    <cellStyle name="Besuchter Link" xfId="146" builtinId="9" hidden="1"/>
    <cellStyle name="Besuchter Link" xfId="148" builtinId="9" hidden="1"/>
    <cellStyle name="Besuchter Link" xfId="150" builtinId="9" hidden="1"/>
    <cellStyle name="Besuchter Link" xfId="152" builtinId="9" hidden="1"/>
    <cellStyle name="Besuchter Link" xfId="154" builtinId="9" hidden="1"/>
    <cellStyle name="Besuchter Link" xfId="156" builtinId="9" hidden="1"/>
    <cellStyle name="Besuchter Link" xfId="158" builtinId="9" hidden="1"/>
    <cellStyle name="Besuchter Link" xfId="160" builtinId="9" hidden="1"/>
    <cellStyle name="Besuchter Link" xfId="162" builtinId="9" hidden="1"/>
    <cellStyle name="Besuchter Link" xfId="164" builtinId="9" hidden="1"/>
    <cellStyle name="Besuchter Link" xfId="166" builtinId="9" hidden="1"/>
    <cellStyle name="Besuchter Link" xfId="168" builtinId="9" hidden="1"/>
    <cellStyle name="Besuchter Link" xfId="170" builtinId="9" hidden="1"/>
    <cellStyle name="Besuchter Link" xfId="172" builtinId="9" hidden="1"/>
    <cellStyle name="Besuchter Link" xfId="174" builtinId="9" hidden="1"/>
    <cellStyle name="Besuchter Link" xfId="176" builtinId="9" hidden="1"/>
    <cellStyle name="Besuchter Link" xfId="178" builtinId="9" hidden="1"/>
    <cellStyle name="Besuchter Link" xfId="180" builtinId="9" hidden="1"/>
    <cellStyle name="Besuchter Link" xfId="182" builtinId="9" hidden="1"/>
    <cellStyle name="Besuchter Link" xfId="184" builtinId="9" hidden="1"/>
    <cellStyle name="Besuchter Link" xfId="186" builtinId="9" hidden="1"/>
    <cellStyle name="Besuchter Link" xfId="188" builtinId="9" hidden="1"/>
    <cellStyle name="Besuchter Link" xfId="190" builtinId="9" hidden="1"/>
    <cellStyle name="Besuchter Link" xfId="192" builtinId="9" hidden="1"/>
    <cellStyle name="Besuchter Link" xfId="194" builtinId="9" hidden="1"/>
    <cellStyle name="Besuchter Link" xfId="196" builtinId="9" hidden="1"/>
    <cellStyle name="Besuchter Link" xfId="198" builtinId="9" hidden="1"/>
    <cellStyle name="Besuchter Link" xfId="200" builtinId="9" hidden="1"/>
    <cellStyle name="Besuchter Link" xfId="202" builtinId="9" hidden="1"/>
    <cellStyle name="Besuchter Link" xfId="204" builtinId="9" hidden="1"/>
    <cellStyle name="Besuchter Link" xfId="206" builtinId="9" hidden="1"/>
    <cellStyle name="Besuchter Link" xfId="208" builtinId="9" hidden="1"/>
    <cellStyle name="Besuchter Link" xfId="210" builtinId="9" hidden="1"/>
    <cellStyle name="Besuchter Link" xfId="212" builtinId="9" hidden="1"/>
    <cellStyle name="Besuchter Link" xfId="214" builtinId="9" hidden="1"/>
    <cellStyle name="Besuchter Link" xfId="216" builtinId="9" hidden="1"/>
    <cellStyle name="Besuchter Link" xfId="218" builtinId="9" hidden="1"/>
    <cellStyle name="Besuchter Link" xfId="220" builtinId="9" hidden="1"/>
    <cellStyle name="Besuchter Link" xfId="222" builtinId="9" hidden="1"/>
    <cellStyle name="Besuchter Link" xfId="224" builtinId="9" hidden="1"/>
    <cellStyle name="Besuchter Link" xfId="226" builtinId="9" hidden="1"/>
    <cellStyle name="Besuchter Link" xfId="228" builtinId="9" hidden="1"/>
    <cellStyle name="Besuchter Link" xfId="230" builtinId="9" hidden="1"/>
    <cellStyle name="Besuchter Link" xfId="232" builtinId="9" hidden="1"/>
    <cellStyle name="Besuchter Link" xfId="234" builtinId="9" hidden="1"/>
    <cellStyle name="Besuchter Link" xfId="236" builtinId="9" hidden="1"/>
    <cellStyle name="Besuchter Link" xfId="238" builtinId="9" hidden="1"/>
    <cellStyle name="Besuchter Link" xfId="240" builtinId="9" hidden="1"/>
    <cellStyle name="Besuchter Link" xfId="242" builtinId="9" hidden="1"/>
    <cellStyle name="Besuchter Link" xfId="244" builtinId="9" hidden="1"/>
    <cellStyle name="Besuchter Link" xfId="246" builtinId="9" hidden="1"/>
    <cellStyle name="Besuchter Link" xfId="248" builtinId="9" hidden="1"/>
    <cellStyle name="Besuchter Link" xfId="250" builtinId="9" hidden="1"/>
    <cellStyle name="Besuchter Link" xfId="252" builtinId="9" hidden="1"/>
    <cellStyle name="Besuchter Link" xfId="254" builtinId="9" hidden="1"/>
    <cellStyle name="Besuchter Link" xfId="256" builtinId="9" hidden="1"/>
    <cellStyle name="Besuchter Link" xfId="258" builtinId="9" hidden="1"/>
    <cellStyle name="Besuchter Link" xfId="260" builtinId="9" hidden="1"/>
    <cellStyle name="Besuchter Link" xfId="262" builtinId="9" hidden="1"/>
    <cellStyle name="Besuchter Link" xfId="264" builtinId="9" hidden="1"/>
    <cellStyle name="Besuchter Link" xfId="266" builtinId="9" hidden="1"/>
    <cellStyle name="Besuchter Link" xfId="268" builtinId="9" hidden="1"/>
    <cellStyle name="Besuchter Link" xfId="270" builtinId="9" hidden="1"/>
    <cellStyle name="Besuchter Link" xfId="272" builtinId="9" hidden="1"/>
    <cellStyle name="Dezimal" xfId="32" builtinId="3"/>
    <cellStyle name="Link" xfId="2" builtinId="8" hidden="1"/>
    <cellStyle name="Link" xfId="4" builtinId="8" hidden="1"/>
    <cellStyle name="Link" xfId="6" builtinId="8" hidden="1"/>
    <cellStyle name="Link" xfId="8" builtinId="8" hidden="1"/>
    <cellStyle name="Link" xfId="10" builtinId="8" hidden="1"/>
    <cellStyle name="Link" xfId="12" builtinId="8" hidden="1"/>
    <cellStyle name="Link" xfId="14" builtinId="8" hidden="1"/>
    <cellStyle name="Link" xfId="16" builtinId="8" hidden="1"/>
    <cellStyle name="Link" xfId="18" builtinId="8" hidden="1"/>
    <cellStyle name="Link" xfId="20" builtinId="8" hidden="1"/>
    <cellStyle name="Link" xfId="22" builtinId="8" hidden="1"/>
    <cellStyle name="Link" xfId="24" builtinId="8" hidden="1"/>
    <cellStyle name="Link" xfId="26" builtinId="8" hidden="1"/>
    <cellStyle name="Link" xfId="28" builtinId="8" hidden="1"/>
    <cellStyle name="Link" xfId="30" builtinId="8" hidden="1"/>
    <cellStyle name="Link" xfId="33" builtinId="8" hidden="1"/>
    <cellStyle name="Link" xfId="35" builtinId="8" hidden="1"/>
    <cellStyle name="Link" xfId="37" builtinId="8" hidden="1"/>
    <cellStyle name="Link" xfId="39" builtinId="8" hidden="1"/>
    <cellStyle name="Link" xfId="41" builtinId="8" hidden="1"/>
    <cellStyle name="Link" xfId="43" builtinId="8" hidden="1"/>
    <cellStyle name="Link" xfId="45" builtinId="8" hidden="1"/>
    <cellStyle name="Link" xfId="47" builtinId="8" hidden="1"/>
    <cellStyle name="Link" xfId="49" builtinId="8" hidden="1"/>
    <cellStyle name="Link" xfId="51" builtinId="8" hidden="1"/>
    <cellStyle name="Link" xfId="53" builtinId="8" hidden="1"/>
    <cellStyle name="Link" xfId="55" builtinId="8" hidden="1"/>
    <cellStyle name="Link" xfId="57" builtinId="8" hidden="1"/>
    <cellStyle name="Link" xfId="59" builtinId="8" hidden="1"/>
    <cellStyle name="Link" xfId="61" builtinId="8" hidden="1"/>
    <cellStyle name="Link" xfId="63" builtinId="8" hidden="1"/>
    <cellStyle name="Link" xfId="65" builtinId="8" hidden="1"/>
    <cellStyle name="Link" xfId="67" builtinId="8" hidden="1"/>
    <cellStyle name="Link" xfId="69" builtinId="8" hidden="1"/>
    <cellStyle name="Link" xfId="71" builtinId="8" hidden="1"/>
    <cellStyle name="Link" xfId="73" builtinId="8" hidden="1"/>
    <cellStyle name="Link" xfId="75" builtinId="8" hidden="1"/>
    <cellStyle name="Link" xfId="77" builtinId="8" hidden="1"/>
    <cellStyle name="Link" xfId="79" builtinId="8" hidden="1"/>
    <cellStyle name="Link" xfId="81" builtinId="8" hidden="1"/>
    <cellStyle name="Link" xfId="83" builtinId="8" hidden="1"/>
    <cellStyle name="Link" xfId="85" builtinId="8" hidden="1"/>
    <cellStyle name="Link" xfId="87" builtinId="8" hidden="1"/>
    <cellStyle name="Link" xfId="89" builtinId="8" hidden="1"/>
    <cellStyle name="Link" xfId="91" builtinId="8" hidden="1"/>
    <cellStyle name="Link" xfId="93" builtinId="8" hidden="1"/>
    <cellStyle name="Link" xfId="95" builtinId="8" hidden="1"/>
    <cellStyle name="Link" xfId="97" builtinId="8" hidden="1"/>
    <cellStyle name="Link" xfId="99" builtinId="8" hidden="1"/>
    <cellStyle name="Link" xfId="101" builtinId="8" hidden="1"/>
    <cellStyle name="Link" xfId="103" builtinId="8" hidden="1"/>
    <cellStyle name="Link" xfId="105" builtinId="8" hidden="1"/>
    <cellStyle name="Link" xfId="107" builtinId="8" hidden="1"/>
    <cellStyle name="Link" xfId="109" builtinId="8" hidden="1"/>
    <cellStyle name="Link" xfId="111" builtinId="8" hidden="1"/>
    <cellStyle name="Link" xfId="113" builtinId="8" hidden="1"/>
    <cellStyle name="Link" xfId="115" builtinId="8" hidden="1"/>
    <cellStyle name="Link" xfId="117" builtinId="8" hidden="1"/>
    <cellStyle name="Link" xfId="119" builtinId="8" hidden="1"/>
    <cellStyle name="Link" xfId="121" builtinId="8" hidden="1"/>
    <cellStyle name="Link" xfId="123" builtinId="8" hidden="1"/>
    <cellStyle name="Link" xfId="125" builtinId="8" hidden="1"/>
    <cellStyle name="Link" xfId="127" builtinId="8" hidden="1"/>
    <cellStyle name="Link" xfId="129" builtinId="8" hidden="1"/>
    <cellStyle name="Link" xfId="131" builtinId="8" hidden="1"/>
    <cellStyle name="Link" xfId="133" builtinId="8" hidden="1"/>
    <cellStyle name="Link" xfId="135" builtinId="8" hidden="1"/>
    <cellStyle name="Link" xfId="137" builtinId="8" hidden="1"/>
    <cellStyle name="Link" xfId="139" builtinId="8" hidden="1"/>
    <cellStyle name="Link" xfId="141" builtinId="8" hidden="1"/>
    <cellStyle name="Link" xfId="143" builtinId="8" hidden="1"/>
    <cellStyle name="Link" xfId="145" builtinId="8" hidden="1"/>
    <cellStyle name="Link" xfId="147" builtinId="8" hidden="1"/>
    <cellStyle name="Link" xfId="149" builtinId="8" hidden="1"/>
    <cellStyle name="Link" xfId="151" builtinId="8" hidden="1"/>
    <cellStyle name="Link" xfId="153" builtinId="8" hidden="1"/>
    <cellStyle name="Link" xfId="155" builtinId="8" hidden="1"/>
    <cellStyle name="Link" xfId="157" builtinId="8" hidden="1"/>
    <cellStyle name="Link" xfId="159" builtinId="8" hidden="1"/>
    <cellStyle name="Link" xfId="161" builtinId="8" hidden="1"/>
    <cellStyle name="Link" xfId="163" builtinId="8" hidden="1"/>
    <cellStyle name="Link" xfId="165" builtinId="8" hidden="1"/>
    <cellStyle name="Link" xfId="167" builtinId="8" hidden="1"/>
    <cellStyle name="Link" xfId="169" builtinId="8" hidden="1"/>
    <cellStyle name="Link" xfId="171" builtinId="8" hidden="1"/>
    <cellStyle name="Link" xfId="173" builtinId="8" hidden="1"/>
    <cellStyle name="Link" xfId="175" builtinId="8" hidden="1"/>
    <cellStyle name="Link" xfId="177" builtinId="8" hidden="1"/>
    <cellStyle name="Link" xfId="179" builtinId="8" hidden="1"/>
    <cellStyle name="Link" xfId="181" builtinId="8" hidden="1"/>
    <cellStyle name="Link" xfId="183" builtinId="8" hidden="1"/>
    <cellStyle name="Link" xfId="185" builtinId="8" hidden="1"/>
    <cellStyle name="Link" xfId="187" builtinId="8" hidden="1"/>
    <cellStyle name="Link" xfId="189" builtinId="8" hidden="1"/>
    <cellStyle name="Link" xfId="191" builtinId="8" hidden="1"/>
    <cellStyle name="Link" xfId="193" builtinId="8" hidden="1"/>
    <cellStyle name="Link" xfId="195" builtinId="8" hidden="1"/>
    <cellStyle name="Link" xfId="197" builtinId="8" hidden="1"/>
    <cellStyle name="Link" xfId="199" builtinId="8" hidden="1"/>
    <cellStyle name="Link" xfId="201" builtinId="8" hidden="1"/>
    <cellStyle name="Link" xfId="203" builtinId="8" hidden="1"/>
    <cellStyle name="Link" xfId="205" builtinId="8" hidden="1"/>
    <cellStyle name="Link" xfId="207" builtinId="8" hidden="1"/>
    <cellStyle name="Link" xfId="209" builtinId="8" hidden="1"/>
    <cellStyle name="Link" xfId="211" builtinId="8" hidden="1"/>
    <cellStyle name="Link" xfId="213" builtinId="8" hidden="1"/>
    <cellStyle name="Link" xfId="215" builtinId="8" hidden="1"/>
    <cellStyle name="Link" xfId="217" builtinId="8" hidden="1"/>
    <cellStyle name="Link" xfId="219" builtinId="8" hidden="1"/>
    <cellStyle name="Link" xfId="221" builtinId="8" hidden="1"/>
    <cellStyle name="Link" xfId="223" builtinId="8" hidden="1"/>
    <cellStyle name="Link" xfId="225" builtinId="8" hidden="1"/>
    <cellStyle name="Link" xfId="227" builtinId="8" hidden="1"/>
    <cellStyle name="Link" xfId="229" builtinId="8" hidden="1"/>
    <cellStyle name="Link" xfId="231" builtinId="8" hidden="1"/>
    <cellStyle name="Link" xfId="233" builtinId="8" hidden="1"/>
    <cellStyle name="Link" xfId="235" builtinId="8" hidden="1"/>
    <cellStyle name="Link" xfId="237" builtinId="8" hidden="1"/>
    <cellStyle name="Link" xfId="239" builtinId="8" hidden="1"/>
    <cellStyle name="Link" xfId="241" builtinId="8" hidden="1"/>
    <cellStyle name="Link" xfId="243" builtinId="8" hidden="1"/>
    <cellStyle name="Link" xfId="245" builtinId="8" hidden="1"/>
    <cellStyle name="Link" xfId="247" builtinId="8" hidden="1"/>
    <cellStyle name="Link" xfId="249" builtinId="8" hidden="1"/>
    <cellStyle name="Link" xfId="251" builtinId="8" hidden="1"/>
    <cellStyle name="Link" xfId="253" builtinId="8" hidden="1"/>
    <cellStyle name="Link" xfId="255" builtinId="8" hidden="1"/>
    <cellStyle name="Link" xfId="257" builtinId="8" hidden="1"/>
    <cellStyle name="Link" xfId="259" builtinId="8" hidden="1"/>
    <cellStyle name="Link" xfId="261" builtinId="8" hidden="1"/>
    <cellStyle name="Link" xfId="263" builtinId="8" hidden="1"/>
    <cellStyle name="Link" xfId="265" builtinId="8" hidden="1"/>
    <cellStyle name="Link" xfId="267" builtinId="8" hidden="1"/>
    <cellStyle name="Link" xfId="269" builtinId="8" hidden="1"/>
    <cellStyle name="Link" xfId="271" builtinId="8" hidden="1"/>
    <cellStyle name="Prozent" xfId="1" builtinId="5"/>
    <cellStyle name="Standard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4" Type="http://schemas.openxmlformats.org/officeDocument/2006/relationships/image" Target="../media/image4.png"/><Relationship Id="rId1" Type="http://schemas.openxmlformats.org/officeDocument/2006/relationships/image" Target="../media/image1.wmf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22</xdr:row>
      <xdr:rowOff>127000</xdr:rowOff>
    </xdr:from>
    <xdr:to>
      <xdr:col>1</xdr:col>
      <xdr:colOff>1155700</xdr:colOff>
      <xdr:row>28</xdr:row>
      <xdr:rowOff>12700</xdr:rowOff>
    </xdr:to>
    <xdr:pic>
      <xdr:nvPicPr>
        <xdr:cNvPr id="3" name="Bild 2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4318000"/>
          <a:ext cx="2336800" cy="1028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345660</xdr:colOff>
      <xdr:row>74</xdr:row>
      <xdr:rowOff>101600</xdr:rowOff>
    </xdr:from>
    <xdr:to>
      <xdr:col>6</xdr:col>
      <xdr:colOff>317500</xdr:colOff>
      <xdr:row>91</xdr:row>
      <xdr:rowOff>127760</xdr:rowOff>
    </xdr:to>
    <xdr:pic>
      <xdr:nvPicPr>
        <xdr:cNvPr id="2" name="Bild 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596860" y="14198600"/>
          <a:ext cx="2041940" cy="3264660"/>
        </a:xfrm>
        <a:prstGeom prst="rect">
          <a:avLst/>
        </a:prstGeom>
      </xdr:spPr>
    </xdr:pic>
    <xdr:clientData/>
  </xdr:twoCellAnchor>
  <xdr:twoCellAnchor editAs="oneCell">
    <xdr:from>
      <xdr:col>0</xdr:col>
      <xdr:colOff>25400</xdr:colOff>
      <xdr:row>76</xdr:row>
      <xdr:rowOff>47188</xdr:rowOff>
    </xdr:from>
    <xdr:to>
      <xdr:col>3</xdr:col>
      <xdr:colOff>338284</xdr:colOff>
      <xdr:row>83</xdr:row>
      <xdr:rowOff>152400</xdr:rowOff>
    </xdr:to>
    <xdr:pic>
      <xdr:nvPicPr>
        <xdr:cNvPr id="8" name="Bild 7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5400" y="14525188"/>
          <a:ext cx="3564084" cy="1438712"/>
        </a:xfrm>
        <a:prstGeom prst="rect">
          <a:avLst/>
        </a:prstGeom>
      </xdr:spPr>
    </xdr:pic>
    <xdr:clientData/>
  </xdr:twoCellAnchor>
  <xdr:twoCellAnchor editAs="oneCell">
    <xdr:from>
      <xdr:col>0</xdr:col>
      <xdr:colOff>216088</xdr:colOff>
      <xdr:row>96</xdr:row>
      <xdr:rowOff>63500</xdr:rowOff>
    </xdr:from>
    <xdr:to>
      <xdr:col>6</xdr:col>
      <xdr:colOff>107455</xdr:colOff>
      <xdr:row>117</xdr:row>
      <xdr:rowOff>127000</xdr:rowOff>
    </xdr:to>
    <xdr:pic>
      <xdr:nvPicPr>
        <xdr:cNvPr id="9" name="Bild 8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16088" y="18351500"/>
          <a:ext cx="5212667" cy="4064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"/>
  <sheetViews>
    <sheetView zoomScale="85" zoomScaleNormal="85" zoomScalePageLayoutView="85" workbookViewId="0">
      <selection activeCell="J25" sqref="J25"/>
    </sheetView>
  </sheetViews>
  <sheetFormatPr baseColWidth="10" defaultRowHeight="15" x14ac:dyDescent="0"/>
  <cols>
    <col min="1" max="1" width="1.1640625" customWidth="1"/>
    <col min="2" max="2" width="1.33203125" customWidth="1"/>
    <col min="3" max="3" width="40.33203125" customWidth="1"/>
    <col min="4" max="4" width="11" customWidth="1"/>
    <col min="5" max="5" width="4" style="70" customWidth="1"/>
    <col min="6" max="6" width="11" customWidth="1"/>
    <col min="7" max="7" width="4.33203125" style="70" customWidth="1"/>
    <col min="8" max="8" width="1.5" customWidth="1"/>
    <col min="9" max="9" width="39.33203125" customWidth="1"/>
    <col min="10" max="10" width="12" customWidth="1"/>
    <col min="11" max="11" width="5.33203125" style="70" customWidth="1"/>
    <col min="12" max="12" width="11" customWidth="1"/>
    <col min="13" max="13" width="4.83203125" customWidth="1"/>
  </cols>
  <sheetData>
    <row r="1" spans="1:14">
      <c r="A1" s="1"/>
      <c r="B1" s="104" t="s">
        <v>76</v>
      </c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"/>
    </row>
    <row r="2" spans="1:14">
      <c r="A2" s="3"/>
      <c r="B2" s="104" t="s">
        <v>55</v>
      </c>
      <c r="C2" s="104"/>
      <c r="D2" s="104"/>
      <c r="E2" s="104"/>
      <c r="F2" s="104"/>
      <c r="G2" s="104"/>
      <c r="N2" s="3"/>
    </row>
    <row r="3" spans="1:14" ht="27" thickBot="1">
      <c r="A3" s="103"/>
      <c r="B3" s="105" t="s">
        <v>0</v>
      </c>
      <c r="C3" s="106"/>
      <c r="D3" s="2" t="s">
        <v>56</v>
      </c>
      <c r="E3" s="69" t="s">
        <v>8</v>
      </c>
      <c r="F3" s="2" t="s">
        <v>1</v>
      </c>
      <c r="G3" s="61"/>
      <c r="H3" s="107" t="s">
        <v>2</v>
      </c>
      <c r="I3" s="108"/>
      <c r="J3" s="2" t="str">
        <f>D3</f>
        <v>31.12.2015 (in Tsd.)</v>
      </c>
      <c r="K3" s="69" t="s">
        <v>8</v>
      </c>
      <c r="L3" s="2" t="s">
        <v>1</v>
      </c>
      <c r="M3" s="61" t="s">
        <v>8</v>
      </c>
      <c r="N3" s="3"/>
    </row>
    <row r="4" spans="1:14">
      <c r="A4" s="103"/>
      <c r="B4" s="3"/>
      <c r="C4" s="3"/>
      <c r="D4" s="4"/>
      <c r="E4" s="63"/>
      <c r="F4" s="4"/>
      <c r="G4" s="62"/>
      <c r="H4" s="3"/>
      <c r="I4" s="3"/>
      <c r="J4" s="4"/>
      <c r="K4" s="63"/>
      <c r="L4" s="4"/>
      <c r="M4" s="62"/>
      <c r="N4" s="3"/>
    </row>
    <row r="5" spans="1:14">
      <c r="A5" s="103"/>
      <c r="B5" s="5"/>
      <c r="C5" s="6" t="s">
        <v>10</v>
      </c>
      <c r="D5" s="7"/>
      <c r="E5" s="63"/>
      <c r="F5" s="7"/>
      <c r="G5" s="63"/>
      <c r="H5" s="5"/>
      <c r="I5" s="8" t="s">
        <v>71</v>
      </c>
      <c r="J5" s="9"/>
      <c r="K5" s="63"/>
      <c r="L5" s="9"/>
      <c r="M5" s="63"/>
      <c r="N5" s="3"/>
    </row>
    <row r="6" spans="1:14">
      <c r="A6" s="103"/>
      <c r="B6" s="3"/>
      <c r="C6" s="10" t="s">
        <v>7</v>
      </c>
      <c r="D6" s="41">
        <v>134151.79999999999</v>
      </c>
      <c r="E6" s="63"/>
      <c r="F6" s="41">
        <v>125139.4</v>
      </c>
      <c r="G6" s="63"/>
      <c r="H6" s="3"/>
      <c r="I6" s="11" t="s">
        <v>72</v>
      </c>
      <c r="J6" s="12">
        <v>13600</v>
      </c>
      <c r="K6" s="64"/>
      <c r="L6" s="12">
        <v>13600</v>
      </c>
      <c r="M6" s="63"/>
      <c r="N6" s="3"/>
    </row>
    <row r="7" spans="1:14">
      <c r="A7" s="103"/>
      <c r="B7" s="3"/>
      <c r="C7" s="10" t="s">
        <v>13</v>
      </c>
      <c r="D7" s="41">
        <v>13529.9</v>
      </c>
      <c r="E7" s="63"/>
      <c r="F7" s="41">
        <v>9059.1</v>
      </c>
      <c r="G7" s="64"/>
      <c r="H7" s="3"/>
      <c r="I7" s="11" t="s">
        <v>61</v>
      </c>
      <c r="J7" s="12">
        <v>23703.4</v>
      </c>
      <c r="K7" s="64"/>
      <c r="L7" s="12">
        <v>23703.4</v>
      </c>
      <c r="M7" s="64"/>
      <c r="N7" s="3"/>
    </row>
    <row r="8" spans="1:14">
      <c r="A8" s="103"/>
      <c r="B8" s="3"/>
      <c r="C8" s="10" t="s">
        <v>69</v>
      </c>
      <c r="D8" s="41">
        <v>412.2</v>
      </c>
      <c r="E8" s="63"/>
      <c r="F8" s="41">
        <v>215.5</v>
      </c>
      <c r="G8" s="64"/>
      <c r="H8" s="3"/>
      <c r="I8" s="11" t="s">
        <v>73</v>
      </c>
      <c r="J8" s="12">
        <v>-6717.1</v>
      </c>
      <c r="K8" s="64"/>
      <c r="L8" s="12">
        <v>-13679.3</v>
      </c>
      <c r="M8" s="65">
        <f>L13/L$25</f>
        <v>0.34206617909801174</v>
      </c>
      <c r="N8" s="3"/>
    </row>
    <row r="9" spans="1:14">
      <c r="A9" s="103"/>
      <c r="B9" s="3"/>
      <c r="C9" s="10" t="s">
        <v>78</v>
      </c>
      <c r="D9" s="41">
        <v>4953.8</v>
      </c>
      <c r="E9" s="63"/>
      <c r="F9" s="41">
        <v>6003.6</v>
      </c>
      <c r="G9" s="64"/>
      <c r="H9" s="3"/>
      <c r="I9" s="11" t="s">
        <v>62</v>
      </c>
      <c r="J9" s="12">
        <v>165113.5</v>
      </c>
      <c r="K9" s="64"/>
      <c r="L9" s="12">
        <v>150843.4</v>
      </c>
      <c r="M9" s="64"/>
      <c r="N9" s="3"/>
    </row>
    <row r="10" spans="1:14">
      <c r="A10" s="103"/>
      <c r="B10" s="3"/>
      <c r="C10" s="10" t="s">
        <v>77</v>
      </c>
      <c r="D10" s="41">
        <v>76.400000000000006</v>
      </c>
      <c r="E10" s="63"/>
      <c r="F10" s="41">
        <v>115.5</v>
      </c>
      <c r="G10" s="64"/>
      <c r="H10" s="3"/>
      <c r="I10" s="11"/>
      <c r="J10" s="12"/>
      <c r="K10" s="64"/>
      <c r="L10" s="12"/>
      <c r="M10" s="63"/>
      <c r="N10" s="3"/>
    </row>
    <row r="11" spans="1:14">
      <c r="A11" s="3"/>
      <c r="B11" s="3"/>
      <c r="C11" s="13" t="s">
        <v>14</v>
      </c>
      <c r="D11" s="42">
        <v>5379.6</v>
      </c>
      <c r="E11" s="66"/>
      <c r="F11" s="42">
        <v>6114.7</v>
      </c>
      <c r="G11" s="66"/>
      <c r="H11" s="3"/>
      <c r="I11" s="11" t="s">
        <v>83</v>
      </c>
      <c r="J11" s="12">
        <f>SUM(J6:J9)</f>
        <v>195699.8</v>
      </c>
      <c r="K11" s="64"/>
      <c r="L11" s="12">
        <f>SUM(L6:L9)</f>
        <v>174467.5</v>
      </c>
      <c r="M11" s="64"/>
      <c r="N11" s="3"/>
    </row>
    <row r="12" spans="1:14">
      <c r="A12" s="3"/>
      <c r="B12" s="3"/>
      <c r="C12" s="5" t="s">
        <v>12</v>
      </c>
      <c r="D12" s="43">
        <f>SUM(D6:D11)</f>
        <v>158503.69999999998</v>
      </c>
      <c r="E12" s="65">
        <f>D12/D$25</f>
        <v>0.25909246197477787</v>
      </c>
      <c r="F12" s="43">
        <f>SUM(F6:F11)</f>
        <v>146647.80000000002</v>
      </c>
      <c r="G12" s="65">
        <f>F12/F$25</f>
        <v>0.25290360632328862</v>
      </c>
      <c r="H12" s="3"/>
      <c r="I12" s="15" t="s">
        <v>84</v>
      </c>
      <c r="J12" s="46">
        <v>30902.5</v>
      </c>
      <c r="K12" s="66"/>
      <c r="L12" s="46">
        <v>23881.9</v>
      </c>
      <c r="M12" s="64"/>
      <c r="N12" s="3"/>
    </row>
    <row r="13" spans="1:14">
      <c r="A13" s="3"/>
      <c r="B13" s="3"/>
      <c r="C13" s="3"/>
      <c r="D13" s="14"/>
      <c r="E13" s="64"/>
      <c r="F13" s="14"/>
      <c r="G13" s="64"/>
      <c r="H13" s="3"/>
      <c r="I13" s="5" t="s">
        <v>3</v>
      </c>
      <c r="J13" s="16">
        <f>J11+J12</f>
        <v>226602.3</v>
      </c>
      <c r="K13" s="65">
        <f>J13/J$25</f>
        <v>0.37040742768873669</v>
      </c>
      <c r="L13" s="16">
        <f>L11+L12</f>
        <v>198349.4</v>
      </c>
      <c r="M13" s="64"/>
      <c r="N13" s="3"/>
    </row>
    <row r="14" spans="1:14">
      <c r="A14" s="103"/>
      <c r="D14" s="14"/>
      <c r="E14" s="64"/>
      <c r="F14" s="14"/>
      <c r="G14" s="64"/>
      <c r="H14" s="5"/>
      <c r="I14" s="47" t="s">
        <v>85</v>
      </c>
      <c r="J14" s="48">
        <v>74409.100000000006</v>
      </c>
      <c r="K14" s="63"/>
      <c r="L14" s="48">
        <v>51724.3</v>
      </c>
      <c r="M14" s="64"/>
      <c r="N14" s="3"/>
    </row>
    <row r="15" spans="1:14">
      <c r="A15" s="103"/>
      <c r="B15" s="5"/>
      <c r="C15" s="5" t="s">
        <v>11</v>
      </c>
      <c r="D15" s="14"/>
      <c r="E15" s="64"/>
      <c r="F15" s="14"/>
      <c r="G15" s="64"/>
      <c r="H15" s="3"/>
      <c r="I15" s="47" t="s">
        <v>60</v>
      </c>
      <c r="J15" s="48">
        <v>1347.7</v>
      </c>
      <c r="K15" s="63"/>
      <c r="L15" s="48">
        <v>1611.9</v>
      </c>
      <c r="M15" s="66"/>
      <c r="N15" s="3"/>
    </row>
    <row r="16" spans="1:14">
      <c r="A16" s="103"/>
      <c r="B16" s="3"/>
      <c r="C16" s="17"/>
      <c r="D16" s="18"/>
      <c r="E16" s="64"/>
      <c r="F16" s="18"/>
      <c r="G16" s="64"/>
      <c r="H16" s="5"/>
      <c r="I16" s="47" t="s">
        <v>59</v>
      </c>
      <c r="J16" s="48">
        <v>30156.2</v>
      </c>
      <c r="K16" s="63"/>
      <c r="L16" s="48">
        <v>29995.200000000001</v>
      </c>
      <c r="M16" s="65">
        <f>L18/L$25</f>
        <v>0.14826367475556035</v>
      </c>
      <c r="N16" s="3"/>
    </row>
    <row r="17" spans="1:14">
      <c r="A17" s="103"/>
      <c r="B17" s="3"/>
      <c r="C17" s="17" t="s">
        <v>15</v>
      </c>
      <c r="D17" s="18">
        <v>190231.4</v>
      </c>
      <c r="E17" s="64"/>
      <c r="F17" s="18">
        <v>208043.5</v>
      </c>
      <c r="G17" s="64"/>
      <c r="H17" s="3"/>
      <c r="I17" s="49" t="s">
        <v>17</v>
      </c>
      <c r="J17" s="50">
        <v>4256</v>
      </c>
      <c r="K17" s="66"/>
      <c r="L17" s="50">
        <v>2640.3</v>
      </c>
      <c r="M17" s="64"/>
      <c r="N17" s="3"/>
    </row>
    <row r="18" spans="1:14">
      <c r="A18" s="103"/>
      <c r="B18" s="3"/>
      <c r="C18" s="17" t="s">
        <v>82</v>
      </c>
      <c r="D18" s="18">
        <v>87290.8</v>
      </c>
      <c r="E18" s="64"/>
      <c r="F18" s="18">
        <v>77066.5</v>
      </c>
      <c r="G18" s="64"/>
      <c r="H18" s="5"/>
      <c r="I18" s="5" t="s">
        <v>18</v>
      </c>
      <c r="J18" s="43">
        <f>SUM(J14:J17)</f>
        <v>110169</v>
      </c>
      <c r="K18" s="65">
        <f>J18/J$25</f>
        <v>0.18008385572891553</v>
      </c>
      <c r="L18" s="43">
        <f>SUM(L14:L17)</f>
        <v>85971.700000000012</v>
      </c>
      <c r="M18" s="63"/>
      <c r="N18" s="3"/>
    </row>
    <row r="19" spans="1:14">
      <c r="A19" s="103"/>
      <c r="B19" s="3"/>
      <c r="C19" s="17" t="s">
        <v>80</v>
      </c>
      <c r="D19" s="18">
        <v>149761.79999999999</v>
      </c>
      <c r="E19" s="64"/>
      <c r="F19" s="18">
        <v>118867.3</v>
      </c>
      <c r="G19" s="64"/>
      <c r="H19" s="3"/>
      <c r="I19" s="51" t="s">
        <v>86</v>
      </c>
      <c r="J19" s="52">
        <v>135216.4</v>
      </c>
      <c r="K19" s="63"/>
      <c r="L19" s="52">
        <v>129483.5</v>
      </c>
      <c r="M19" s="64"/>
      <c r="N19" s="3"/>
    </row>
    <row r="20" spans="1:14">
      <c r="A20" s="103"/>
      <c r="B20" s="3"/>
      <c r="C20" s="17" t="s">
        <v>81</v>
      </c>
      <c r="D20" s="18">
        <v>8099.5</v>
      </c>
      <c r="E20" s="64"/>
      <c r="F20" s="18">
        <v>2451.4</v>
      </c>
      <c r="G20" s="64"/>
      <c r="H20" s="3"/>
      <c r="I20" s="51" t="s">
        <v>87</v>
      </c>
      <c r="J20" s="52">
        <v>18977.599999999999</v>
      </c>
      <c r="K20" s="63"/>
      <c r="L20" s="52">
        <v>34834.6</v>
      </c>
      <c r="M20" s="64"/>
      <c r="N20" s="3"/>
    </row>
    <row r="21" spans="1:14">
      <c r="A21" s="103"/>
      <c r="B21" s="3"/>
      <c r="C21" s="44" t="s">
        <v>79</v>
      </c>
      <c r="D21" s="45">
        <v>17877.8</v>
      </c>
      <c r="E21" s="66"/>
      <c r="F21" s="45">
        <v>26780</v>
      </c>
      <c r="G21" s="71"/>
      <c r="H21" s="3"/>
      <c r="I21" s="51" t="s">
        <v>70</v>
      </c>
      <c r="J21" s="52">
        <v>43168.800000000003</v>
      </c>
      <c r="K21" s="63"/>
      <c r="L21" s="52">
        <v>48132</v>
      </c>
      <c r="M21" s="64"/>
      <c r="N21" s="3"/>
    </row>
    <row r="22" spans="1:14">
      <c r="A22" s="103"/>
      <c r="B22" s="3"/>
      <c r="C22" s="5" t="s">
        <v>16</v>
      </c>
      <c r="D22" s="16">
        <f>SUM(D15:D21)</f>
        <v>453261.3</v>
      </c>
      <c r="E22" s="65">
        <f>D22/D$25</f>
        <v>0.74090753802522213</v>
      </c>
      <c r="F22" s="16">
        <f>SUM(F15:F21)</f>
        <v>433208.7</v>
      </c>
      <c r="G22" s="65">
        <f>F22/F$25</f>
        <v>0.74709639367671143</v>
      </c>
      <c r="H22" s="3"/>
      <c r="I22" s="51" t="s">
        <v>88</v>
      </c>
      <c r="J22" s="52">
        <v>59514.6</v>
      </c>
      <c r="K22" s="63"/>
      <c r="L22" s="52">
        <v>70666.600000000006</v>
      </c>
      <c r="M22" s="64"/>
      <c r="N22" s="3"/>
    </row>
    <row r="23" spans="1:14">
      <c r="A23" s="103"/>
      <c r="B23" s="3"/>
      <c r="C23" s="5"/>
      <c r="D23" s="16"/>
      <c r="E23" s="67"/>
      <c r="F23" s="16"/>
      <c r="G23" s="67"/>
      <c r="H23" s="3"/>
      <c r="I23" s="51" t="s">
        <v>89</v>
      </c>
      <c r="J23" s="53">
        <f>2906.3+15210</f>
        <v>18116.3</v>
      </c>
      <c r="K23" s="66"/>
      <c r="L23" s="53">
        <f>319+12100</f>
        <v>12419</v>
      </c>
      <c r="M23" s="66"/>
      <c r="N23" s="3"/>
    </row>
    <row r="24" spans="1:14">
      <c r="A24" s="103"/>
      <c r="B24" s="3"/>
      <c r="C24" s="5"/>
      <c r="D24" s="16"/>
      <c r="E24" s="67"/>
      <c r="F24" s="16"/>
      <c r="G24" s="67"/>
      <c r="H24" s="3"/>
      <c r="I24" s="5" t="s">
        <v>74</v>
      </c>
      <c r="J24" s="43">
        <f>SUM(J19:J23)</f>
        <v>274993.7</v>
      </c>
      <c r="K24" s="65">
        <f>J24/J$25</f>
        <v>0.44950871658234781</v>
      </c>
      <c r="L24" s="43">
        <f>SUM(L19:L23)</f>
        <v>295535.7</v>
      </c>
      <c r="M24" s="65">
        <f>L24/L$25</f>
        <v>0.5096701461464278</v>
      </c>
      <c r="N24" s="3"/>
    </row>
    <row r="25" spans="1:14">
      <c r="A25" s="3"/>
      <c r="B25" s="3"/>
      <c r="C25" s="19" t="s">
        <v>4</v>
      </c>
      <c r="D25" s="20">
        <f>D12+D22</f>
        <v>611765</v>
      </c>
      <c r="E25" s="68">
        <f>D25/D$25</f>
        <v>1</v>
      </c>
      <c r="F25" s="20">
        <f>F12+F22</f>
        <v>579856.5</v>
      </c>
      <c r="G25" s="68">
        <f>F25/F$25</f>
        <v>1</v>
      </c>
      <c r="H25" s="3"/>
      <c r="I25" s="19" t="s">
        <v>5</v>
      </c>
      <c r="J25" s="20">
        <f>J13+J18+J24</f>
        <v>611765</v>
      </c>
      <c r="K25" s="68">
        <f>J25/J$25</f>
        <v>1</v>
      </c>
      <c r="L25" s="20">
        <f>L13+L18+L24</f>
        <v>579856.80000000005</v>
      </c>
      <c r="M25" s="68">
        <f>L25/L$25</f>
        <v>1</v>
      </c>
      <c r="N25" s="3"/>
    </row>
  </sheetData>
  <mergeCells count="7">
    <mergeCell ref="A14:A16"/>
    <mergeCell ref="A17:A24"/>
    <mergeCell ref="B1:M1"/>
    <mergeCell ref="B2:G2"/>
    <mergeCell ref="B3:C3"/>
    <mergeCell ref="H3:I3"/>
    <mergeCell ref="A3:A10"/>
  </mergeCells>
  <phoneticPr fontId="16" type="noConversion"/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1"/>
  <sheetViews>
    <sheetView workbookViewId="0">
      <selection activeCell="I6" sqref="I6"/>
    </sheetView>
  </sheetViews>
  <sheetFormatPr baseColWidth="10" defaultRowHeight="15" x14ac:dyDescent="0"/>
  <cols>
    <col min="1" max="1" width="44.83203125" customWidth="1"/>
    <col min="2" max="2" width="11.83203125" customWidth="1"/>
    <col min="3" max="3" width="5" customWidth="1"/>
    <col min="4" max="4" width="10.83203125" customWidth="1"/>
    <col min="5" max="5" width="7.1640625" customWidth="1"/>
    <col min="6" max="6" width="0.83203125" customWidth="1"/>
    <col min="7" max="7" width="5.33203125" customWidth="1"/>
  </cols>
  <sheetData>
    <row r="1" spans="1:7" ht="28" thickBot="1">
      <c r="B1" s="72" t="s">
        <v>58</v>
      </c>
    </row>
    <row r="2" spans="1:7" ht="27" thickBot="1">
      <c r="A2" s="21" t="s">
        <v>6</v>
      </c>
      <c r="B2" s="22" t="s">
        <v>57</v>
      </c>
      <c r="C2" s="22"/>
      <c r="D2" s="2" t="s">
        <v>1</v>
      </c>
      <c r="E2" s="23"/>
      <c r="G2" s="99" t="s">
        <v>145</v>
      </c>
    </row>
    <row r="3" spans="1:7">
      <c r="A3" s="24"/>
      <c r="B3" s="25"/>
      <c r="C3" s="25"/>
      <c r="D3" s="25"/>
      <c r="E3" s="23"/>
    </row>
    <row r="4" spans="1:7" ht="15" customHeight="1">
      <c r="A4" s="26" t="s">
        <v>20</v>
      </c>
      <c r="B4" s="27">
        <v>865407.1</v>
      </c>
      <c r="C4" s="54"/>
      <c r="D4" s="27">
        <v>813798.6</v>
      </c>
      <c r="E4" s="23"/>
      <c r="G4" s="59">
        <f>B4/(D4)-1</f>
        <v>6.3416796244181395E-2</v>
      </c>
    </row>
    <row r="5" spans="1:7">
      <c r="A5" s="26" t="s">
        <v>21</v>
      </c>
      <c r="B5" s="27">
        <v>9241</v>
      </c>
      <c r="C5" s="54"/>
      <c r="D5" s="27">
        <v>9776.6</v>
      </c>
      <c r="E5" s="58"/>
      <c r="G5" s="59"/>
    </row>
    <row r="6" spans="1:7">
      <c r="A6" s="26" t="s">
        <v>22</v>
      </c>
      <c r="B6" s="27">
        <v>17082.7</v>
      </c>
      <c r="C6" s="54"/>
      <c r="D6" s="27">
        <v>3052.4</v>
      </c>
      <c r="E6" s="58"/>
      <c r="G6" s="59"/>
    </row>
    <row r="7" spans="1:7">
      <c r="A7" s="26" t="s">
        <v>23</v>
      </c>
      <c r="B7" s="27">
        <v>4408.8999999999996</v>
      </c>
      <c r="C7" s="54"/>
      <c r="D7" s="27">
        <v>3364.9</v>
      </c>
      <c r="E7" s="58"/>
      <c r="G7" s="59"/>
    </row>
    <row r="8" spans="1:7">
      <c r="A8" s="26" t="s">
        <v>9</v>
      </c>
      <c r="B8" s="40">
        <f>SUM(B4:B7)</f>
        <v>896139.7</v>
      </c>
      <c r="C8" s="55">
        <f>B8/B$8</f>
        <v>1</v>
      </c>
      <c r="D8" s="40">
        <f>SUM(D4:D7)</f>
        <v>829992.5</v>
      </c>
      <c r="E8" s="55">
        <f>D8/D$8</f>
        <v>1</v>
      </c>
      <c r="G8" s="59">
        <f>B8/(D8)-1</f>
        <v>7.9696141832606759E-2</v>
      </c>
    </row>
    <row r="9" spans="1:7">
      <c r="A9" s="24"/>
      <c r="B9" s="28"/>
      <c r="C9" s="54"/>
      <c r="D9" s="28"/>
      <c r="E9" s="54"/>
      <c r="G9" s="59"/>
    </row>
    <row r="10" spans="1:7">
      <c r="A10" s="29" t="s">
        <v>64</v>
      </c>
      <c r="B10" s="30">
        <v>-555418.19999999995</v>
      </c>
      <c r="C10" s="56">
        <f>B10/B$8</f>
        <v>-0.61978974929913266</v>
      </c>
      <c r="D10" s="30">
        <v>-522415.3</v>
      </c>
      <c r="E10" s="56">
        <f>D10/D$8</f>
        <v>-0.62942171164197269</v>
      </c>
      <c r="G10" s="59">
        <f>B10/(D10)-1</f>
        <v>6.3173685763031839E-2</v>
      </c>
    </row>
    <row r="11" spans="1:7">
      <c r="A11" s="24"/>
      <c r="B11" s="28"/>
      <c r="C11" s="54"/>
      <c r="D11" s="28"/>
      <c r="E11" s="54"/>
      <c r="G11" s="59"/>
    </row>
    <row r="12" spans="1:7">
      <c r="A12" s="31" t="s">
        <v>63</v>
      </c>
      <c r="B12" s="32">
        <f>SUM(B8:B10)</f>
        <v>340721.5</v>
      </c>
      <c r="C12" s="56">
        <f>B12/B$8</f>
        <v>0.38021025070086728</v>
      </c>
      <c r="D12" s="32">
        <f>SUM(D8:D10)</f>
        <v>307577.2</v>
      </c>
      <c r="E12" s="56">
        <f>D12/D$8</f>
        <v>0.37057828835802736</v>
      </c>
      <c r="G12" s="59">
        <f>B12/(D12)-1</f>
        <v>0.10775928774954702</v>
      </c>
    </row>
    <row r="13" spans="1:7">
      <c r="A13" s="24"/>
      <c r="B13" s="28"/>
      <c r="C13" s="54"/>
      <c r="D13" s="28"/>
      <c r="E13" s="54"/>
      <c r="G13" s="59"/>
    </row>
    <row r="14" spans="1:7">
      <c r="A14" s="33" t="s">
        <v>24</v>
      </c>
      <c r="B14" s="34">
        <v>-182899</v>
      </c>
      <c r="C14" s="56">
        <f>B14/B$8</f>
        <v>-0.20409652646791568</v>
      </c>
      <c r="D14" s="34">
        <v>-159466.70000000001</v>
      </c>
      <c r="E14" s="56">
        <f>D14/D$8</f>
        <v>-0.19213029033394882</v>
      </c>
      <c r="G14" s="59">
        <f>B14/(D14)-1</f>
        <v>0.14694164988677882</v>
      </c>
    </row>
    <row r="15" spans="1:7" ht="15" customHeight="1">
      <c r="A15" s="35" t="s">
        <v>25</v>
      </c>
      <c r="B15" s="36">
        <v>-14066.8</v>
      </c>
      <c r="C15" s="56">
        <f>B15/B$8</f>
        <v>-1.5697106154319466E-2</v>
      </c>
      <c r="D15" s="36">
        <v>-12664.4</v>
      </c>
      <c r="E15" s="56">
        <f>D15/D$8</f>
        <v>-1.5258451130582504E-2</v>
      </c>
      <c r="G15" s="59">
        <f>B15/(D15)-1</f>
        <v>0.11073560531884641</v>
      </c>
    </row>
    <row r="16" spans="1:7">
      <c r="A16" s="35" t="s">
        <v>26</v>
      </c>
      <c r="B16" s="36">
        <v>-93165.7</v>
      </c>
      <c r="C16" s="56">
        <f>B16/B$8</f>
        <v>-0.10396336642601595</v>
      </c>
      <c r="D16" s="36">
        <v>-87088.7</v>
      </c>
      <c r="E16" s="56">
        <f>D16/D$8</f>
        <v>-0.10492709271469321</v>
      </c>
      <c r="G16" s="59">
        <f>B16/(D16)-1</f>
        <v>6.9779431774730893E-2</v>
      </c>
    </row>
    <row r="17" spans="1:7">
      <c r="A17" s="24"/>
      <c r="B17" s="28"/>
      <c r="C17" s="54"/>
      <c r="D17" s="28"/>
      <c r="E17" s="54"/>
      <c r="G17" s="59"/>
    </row>
    <row r="18" spans="1:7">
      <c r="A18" s="31" t="s">
        <v>43</v>
      </c>
      <c r="B18" s="32">
        <f>SUM(B12:B16)</f>
        <v>50590.000000000015</v>
      </c>
      <c r="C18" s="56">
        <f>B18/B$8</f>
        <v>5.6453251652616235E-2</v>
      </c>
      <c r="D18" s="32">
        <f>SUM(D12:D16)</f>
        <v>48357.400000000009</v>
      </c>
      <c r="E18" s="56">
        <f>D18/D$8</f>
        <v>5.8262454178802832E-2</v>
      </c>
      <c r="G18" s="59">
        <f>B18/(D18)-1</f>
        <v>4.616873529180654E-2</v>
      </c>
    </row>
    <row r="19" spans="1:7">
      <c r="A19" s="24"/>
      <c r="B19" s="28"/>
      <c r="C19" s="54"/>
      <c r="D19" s="28"/>
      <c r="E19" s="54"/>
      <c r="G19" s="59"/>
    </row>
    <row r="20" spans="1:7" ht="15" customHeight="1">
      <c r="A20" s="37" t="s">
        <v>65</v>
      </c>
      <c r="B20" s="38">
        <v>620.79999999999995</v>
      </c>
      <c r="C20" s="54"/>
      <c r="D20" s="38">
        <v>1814.9</v>
      </c>
      <c r="E20" s="54"/>
      <c r="G20" s="59">
        <f>B20/(D20)-1</f>
        <v>-0.65794258636839498</v>
      </c>
    </row>
    <row r="21" spans="1:7">
      <c r="A21" s="37" t="s">
        <v>66</v>
      </c>
      <c r="B21" s="38">
        <v>3216.3</v>
      </c>
      <c r="C21" s="54"/>
      <c r="D21" s="38">
        <v>2166.6</v>
      </c>
      <c r="E21" s="54"/>
      <c r="G21" s="59"/>
    </row>
    <row r="22" spans="1:7">
      <c r="A22" s="37" t="s">
        <v>67</v>
      </c>
      <c r="B22" s="38">
        <v>-6231.4</v>
      </c>
      <c r="C22" s="54"/>
      <c r="D22" s="38">
        <v>-5024.6000000000004</v>
      </c>
      <c r="E22" s="54"/>
      <c r="G22" s="59"/>
    </row>
    <row r="23" spans="1:7">
      <c r="A23" s="37" t="s">
        <v>68</v>
      </c>
      <c r="B23" s="38">
        <v>0</v>
      </c>
      <c r="C23" s="54"/>
      <c r="D23" s="38">
        <v>0</v>
      </c>
      <c r="E23" s="54"/>
      <c r="G23" s="59"/>
    </row>
    <row r="24" spans="1:7">
      <c r="A24" s="24"/>
      <c r="B24" s="28"/>
      <c r="C24" s="54"/>
      <c r="D24" s="28"/>
      <c r="E24" s="54"/>
      <c r="G24" s="59"/>
    </row>
    <row r="25" spans="1:7">
      <c r="A25" s="31" t="s">
        <v>27</v>
      </c>
      <c r="B25" s="32">
        <f>SUM(B20:B23)</f>
        <v>-2394.2999999999993</v>
      </c>
      <c r="C25" s="56">
        <f>B25/B$8</f>
        <v>-2.6717932483071552E-3</v>
      </c>
      <c r="D25" s="32">
        <f>SUM(D20:D23)</f>
        <v>-1043.1000000000004</v>
      </c>
      <c r="E25" s="56">
        <f>D25/D$8</f>
        <v>-1.2567583442019059E-3</v>
      </c>
      <c r="G25" s="59">
        <f>B25/(D25)-1</f>
        <v>1.295369571469656</v>
      </c>
    </row>
    <row r="26" spans="1:7">
      <c r="A26" s="24"/>
      <c r="B26" s="28"/>
      <c r="C26" s="54"/>
      <c r="D26" s="28"/>
      <c r="E26" s="54"/>
      <c r="G26" s="59"/>
    </row>
    <row r="27" spans="1:7">
      <c r="A27" s="31" t="s">
        <v>51</v>
      </c>
      <c r="B27" s="32">
        <f>B18+B25</f>
        <v>48195.700000000012</v>
      </c>
      <c r="C27" s="56">
        <f>B27/B$8</f>
        <v>5.3781458404309077E-2</v>
      </c>
      <c r="D27" s="32">
        <f>D18+D25</f>
        <v>47314.30000000001</v>
      </c>
      <c r="E27" s="56">
        <f>D27/D$8</f>
        <v>5.7005695834600925E-2</v>
      </c>
      <c r="G27" s="59">
        <f>B27/(D27)-1</f>
        <v>1.862861756382328E-2</v>
      </c>
    </row>
    <row r="28" spans="1:7">
      <c r="A28" s="39"/>
      <c r="B28" s="16"/>
      <c r="C28" s="57"/>
      <c r="D28" s="16"/>
      <c r="E28" s="57"/>
      <c r="G28" s="59"/>
    </row>
    <row r="29" spans="1:7">
      <c r="A29" s="24" t="s">
        <v>28</v>
      </c>
      <c r="B29" s="28">
        <v>-11376.5</v>
      </c>
      <c r="C29" s="54"/>
      <c r="D29" s="28">
        <v>-10655.2</v>
      </c>
      <c r="E29" s="54"/>
      <c r="G29" s="59"/>
    </row>
    <row r="30" spans="1:7">
      <c r="A30" s="24"/>
      <c r="B30" s="28"/>
      <c r="C30" s="54"/>
      <c r="D30" s="28"/>
      <c r="E30" s="54"/>
      <c r="G30" s="59"/>
    </row>
    <row r="31" spans="1:7">
      <c r="A31" s="31" t="s">
        <v>31</v>
      </c>
      <c r="B31" s="32">
        <f>SUM(B27:B29)</f>
        <v>36819.200000000012</v>
      </c>
      <c r="C31" s="56">
        <f>B31/B$8</f>
        <v>4.1086451141490565E-2</v>
      </c>
      <c r="D31" s="32">
        <f>SUM(D27:D29)</f>
        <v>36659.100000000006</v>
      </c>
      <c r="E31" s="56">
        <f>D31/D$8</f>
        <v>4.4167989469784376E-2</v>
      </c>
      <c r="G31" s="60"/>
    </row>
    <row r="32" spans="1:7">
      <c r="A32" s="24"/>
      <c r="B32" s="28"/>
      <c r="C32" s="54"/>
      <c r="D32" s="28"/>
      <c r="E32" s="54"/>
      <c r="G32" s="59"/>
    </row>
    <row r="33" spans="1:7">
      <c r="A33" s="24" t="s">
        <v>29</v>
      </c>
      <c r="B33" s="28">
        <v>14388.5</v>
      </c>
      <c r="C33" s="54"/>
      <c r="D33" s="28">
        <v>9375.9</v>
      </c>
      <c r="E33" s="54"/>
      <c r="G33" s="59"/>
    </row>
    <row r="34" spans="1:7">
      <c r="A34" s="24" t="s">
        <v>30</v>
      </c>
      <c r="B34" s="28">
        <f>B31-B33</f>
        <v>22430.700000000012</v>
      </c>
      <c r="C34" s="54"/>
      <c r="D34" s="28">
        <f>D31-D33</f>
        <v>27283.200000000004</v>
      </c>
      <c r="E34" s="54"/>
      <c r="G34" s="59"/>
    </row>
    <row r="35" spans="1:7">
      <c r="A35" s="24"/>
      <c r="B35" s="24"/>
      <c r="C35" s="24"/>
      <c r="D35" s="24" t="s">
        <v>19</v>
      </c>
      <c r="E35" s="24"/>
      <c r="F35" s="24"/>
      <c r="G35" s="24"/>
    </row>
    <row r="36" spans="1:7">
      <c r="A36" s="24"/>
      <c r="B36" s="24"/>
      <c r="C36" s="24"/>
      <c r="D36" s="24"/>
      <c r="E36" s="24"/>
      <c r="F36" s="24"/>
      <c r="G36" s="24"/>
    </row>
    <row r="37" spans="1:7">
      <c r="A37" s="24"/>
      <c r="B37" s="24"/>
      <c r="C37" s="24"/>
      <c r="D37" s="24"/>
      <c r="E37" s="24"/>
      <c r="F37" s="24"/>
      <c r="G37" s="24"/>
    </row>
    <row r="38" spans="1:7">
      <c r="A38" s="24"/>
      <c r="B38" s="24"/>
      <c r="C38" s="24"/>
      <c r="D38" s="24"/>
      <c r="E38" s="24"/>
      <c r="F38" s="24"/>
      <c r="G38" s="24"/>
    </row>
    <row r="39" spans="1:7">
      <c r="A39" s="24"/>
      <c r="B39" s="24"/>
      <c r="C39" s="24"/>
      <c r="D39" s="24"/>
      <c r="E39" s="24"/>
      <c r="F39" s="24"/>
      <c r="G39" s="24"/>
    </row>
    <row r="40" spans="1:7">
      <c r="A40" s="24"/>
      <c r="B40" s="24"/>
      <c r="C40" s="24"/>
      <c r="D40" s="24"/>
      <c r="E40" s="24"/>
      <c r="F40" s="24"/>
      <c r="G40" s="24"/>
    </row>
    <row r="41" spans="1:7">
      <c r="A41" s="24"/>
      <c r="B41" s="24"/>
      <c r="C41" s="24"/>
      <c r="D41" s="24"/>
      <c r="E41" s="24"/>
      <c r="F41" s="24"/>
      <c r="G41" s="24"/>
    </row>
    <row r="42" spans="1:7">
      <c r="A42" s="24"/>
      <c r="B42" s="24"/>
      <c r="C42" s="24"/>
      <c r="D42" s="24"/>
      <c r="E42" s="24"/>
      <c r="F42" s="24"/>
      <c r="G42" s="24"/>
    </row>
    <row r="43" spans="1:7">
      <c r="A43" s="24"/>
      <c r="B43" s="24"/>
      <c r="C43" s="24"/>
      <c r="D43" s="24"/>
      <c r="E43" s="24"/>
      <c r="F43" s="24"/>
      <c r="G43" s="24"/>
    </row>
    <row r="44" spans="1:7">
      <c r="A44" s="24"/>
      <c r="B44" s="24"/>
      <c r="C44" s="24"/>
      <c r="D44" s="24"/>
      <c r="E44" s="24"/>
      <c r="F44" s="24"/>
      <c r="G44" s="24"/>
    </row>
    <row r="45" spans="1:7">
      <c r="A45" s="24"/>
      <c r="B45" s="23"/>
      <c r="C45" s="23"/>
      <c r="D45" s="23"/>
      <c r="E45" s="23"/>
    </row>
    <row r="46" spans="1:7">
      <c r="A46" s="24"/>
      <c r="B46" s="23"/>
      <c r="C46" s="23"/>
      <c r="D46" s="23"/>
      <c r="E46" s="23"/>
    </row>
    <row r="47" spans="1:7">
      <c r="A47" s="24"/>
      <c r="B47" s="23"/>
      <c r="C47" s="23"/>
      <c r="D47" s="23"/>
      <c r="E47" s="23"/>
    </row>
    <row r="48" spans="1:7">
      <c r="A48" s="24"/>
      <c r="B48" s="23"/>
      <c r="C48" s="23"/>
      <c r="D48" s="23"/>
      <c r="E48" s="23"/>
    </row>
    <row r="49" spans="1:5">
      <c r="A49" s="24"/>
      <c r="B49" s="23"/>
      <c r="C49" s="23"/>
      <c r="D49" s="23"/>
      <c r="E49" s="23"/>
    </row>
    <row r="50" spans="1:5">
      <c r="A50" s="24"/>
      <c r="B50" s="23"/>
      <c r="C50" s="23"/>
      <c r="D50" s="23"/>
      <c r="E50" s="23"/>
    </row>
    <row r="51" spans="1:5">
      <c r="A51" s="24"/>
      <c r="B51" s="23"/>
      <c r="C51" s="23"/>
      <c r="D51" s="23"/>
      <c r="E51" s="23"/>
    </row>
  </sheetData>
  <phoneticPr fontId="16" type="noConversion"/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9"/>
  <sheetViews>
    <sheetView tabSelected="1" zoomScale="150" zoomScaleNormal="150" zoomScalePageLayoutView="150" workbookViewId="0">
      <selection activeCell="C2" sqref="C2"/>
    </sheetView>
  </sheetViews>
  <sheetFormatPr baseColWidth="10" defaultRowHeight="15" x14ac:dyDescent="0"/>
  <cols>
    <col min="1" max="1" width="16.5" customWidth="1"/>
    <col min="2" max="2" width="18.1640625" customWidth="1"/>
    <col min="3" max="3" width="8" customWidth="1"/>
    <col min="4" max="4" width="5.5" customWidth="1"/>
  </cols>
  <sheetData>
    <row r="1" spans="1:4">
      <c r="A1" s="73" t="s">
        <v>98</v>
      </c>
      <c r="B1" s="73"/>
      <c r="C1" s="75" t="s">
        <v>132</v>
      </c>
      <c r="D1" s="75" t="s">
        <v>133</v>
      </c>
    </row>
    <row r="2" spans="1:4">
      <c r="A2" s="74">
        <v>1</v>
      </c>
      <c r="B2" s="74" t="s">
        <v>20</v>
      </c>
      <c r="C2" s="76">
        <f>'GuV Rosenbauer'!B4/'GuV Rosenbauer'!D4-1</f>
        <v>6.3416796244181395E-2</v>
      </c>
      <c r="D2" s="74" t="s">
        <v>122</v>
      </c>
    </row>
    <row r="3" spans="1:4">
      <c r="A3" s="74">
        <v>2</v>
      </c>
      <c r="B3" s="74" t="s">
        <v>24</v>
      </c>
      <c r="C3" s="76">
        <f>'GuV Rosenbauer'!B14/'GuV Rosenbauer'!D14-1</f>
        <v>0.14694164988677882</v>
      </c>
      <c r="D3" s="74" t="s">
        <v>117</v>
      </c>
    </row>
    <row r="4" spans="1:4">
      <c r="A4" s="74">
        <v>3</v>
      </c>
      <c r="B4" s="74" t="s">
        <v>97</v>
      </c>
      <c r="C4" s="76">
        <f>'GuV Rosenbauer'!B27/'GuV Rosenbauer'!D27-1</f>
        <v>1.862861756382328E-2</v>
      </c>
      <c r="D4" s="74" t="s">
        <v>141</v>
      </c>
    </row>
    <row r="5" spans="1:4">
      <c r="A5" s="74">
        <v>4</v>
      </c>
      <c r="B5" s="74" t="str">
        <f>'Bilanz Rosenbauer'!C25</f>
        <v>Summe AKTIVA</v>
      </c>
      <c r="C5" s="77">
        <f>'Bilanz Rosenbauer'!D25/'Bilanz Rosenbauer'!F25-1</f>
        <v>5.5028269925403883E-2</v>
      </c>
      <c r="D5" s="74" t="s">
        <v>118</v>
      </c>
    </row>
    <row r="6" spans="1:4">
      <c r="A6" s="74">
        <v>5</v>
      </c>
      <c r="B6" s="74" t="str">
        <f>'Bilanz Rosenbauer'!I18</f>
        <v>Langfristige Verbindlichkeiten</v>
      </c>
      <c r="C6" s="77">
        <f>'Bilanz Rosenbauer'!J18/'Bilanz Rosenbauer'!L18-1</f>
        <v>0.2814565723371758</v>
      </c>
      <c r="D6" s="74" t="s">
        <v>119</v>
      </c>
    </row>
    <row r="7" spans="1:4">
      <c r="A7" s="74">
        <v>6</v>
      </c>
      <c r="B7" s="74" t="str">
        <f>'Bilanz Rosenbauer'!I24</f>
        <v>Kurzfristige Verbindlichkeiten</v>
      </c>
      <c r="C7" s="77">
        <f>'Bilanz Rosenbauer'!J24/'Bilanz Rosenbauer'!L24-1</f>
        <v>-6.9507677075899776E-2</v>
      </c>
      <c r="D7" s="74" t="s">
        <v>120</v>
      </c>
    </row>
    <row r="8" spans="1:4">
      <c r="A8" s="73" t="s">
        <v>99</v>
      </c>
      <c r="B8" s="73"/>
      <c r="C8" s="73"/>
      <c r="D8" s="73"/>
    </row>
    <row r="9" spans="1:4">
      <c r="A9" s="78" t="s">
        <v>90</v>
      </c>
      <c r="B9" s="79"/>
      <c r="C9" s="80">
        <f>'Bilanz Rosenbauer'!D12/'Bilanz Rosenbauer'!D25</f>
        <v>0.25909246197477787</v>
      </c>
      <c r="D9" s="74" t="s">
        <v>121</v>
      </c>
    </row>
    <row r="10" spans="1:4">
      <c r="A10" s="74" t="s">
        <v>45</v>
      </c>
      <c r="B10" s="74"/>
      <c r="C10" s="74"/>
      <c r="D10" s="74"/>
    </row>
    <row r="11" spans="1:4">
      <c r="A11" s="74"/>
      <c r="B11" s="73"/>
      <c r="C11" s="73"/>
      <c r="D11" s="73"/>
    </row>
    <row r="12" spans="1:4">
      <c r="A12" s="74" t="s">
        <v>100</v>
      </c>
      <c r="B12" s="73"/>
      <c r="C12" s="73"/>
      <c r="D12" s="73"/>
    </row>
    <row r="13" spans="1:4">
      <c r="A13" s="78" t="s">
        <v>91</v>
      </c>
      <c r="B13" s="78" t="s">
        <v>52</v>
      </c>
      <c r="C13" s="81">
        <f>'GuV Rosenbauer'!B27+(-'GuV Rosenbauer'!B15)</f>
        <v>62262.500000000015</v>
      </c>
      <c r="D13" s="74"/>
    </row>
    <row r="14" spans="1:4">
      <c r="A14" s="74" t="s">
        <v>50</v>
      </c>
      <c r="B14" s="74"/>
      <c r="C14" s="74"/>
      <c r="D14" s="74"/>
    </row>
    <row r="15" spans="1:4">
      <c r="A15" s="74" t="s">
        <v>49</v>
      </c>
      <c r="B15" s="73"/>
      <c r="C15" s="73"/>
      <c r="D15" s="73"/>
    </row>
    <row r="16" spans="1:4">
      <c r="A16" s="73"/>
      <c r="B16" s="73"/>
      <c r="C16" s="73"/>
      <c r="D16" s="73"/>
    </row>
    <row r="17" spans="1:5">
      <c r="A17" s="74" t="s">
        <v>101</v>
      </c>
      <c r="B17" s="73"/>
      <c r="C17" s="73"/>
      <c r="D17" s="73"/>
    </row>
    <row r="18" spans="1:5">
      <c r="A18" s="78" t="s">
        <v>92</v>
      </c>
      <c r="B18" s="78"/>
      <c r="C18" s="78"/>
      <c r="D18" s="82" t="s">
        <v>44</v>
      </c>
    </row>
    <row r="19" spans="1:5">
      <c r="A19" s="83" t="s">
        <v>32</v>
      </c>
      <c r="B19" s="83" t="s">
        <v>36</v>
      </c>
      <c r="C19" s="84">
        <f>'Bilanz Rosenbauer'!J13/'Bilanz Rosenbauer'!J25</f>
        <v>0.37040742768873669</v>
      </c>
      <c r="D19" s="85">
        <v>1</v>
      </c>
      <c r="E19" s="74" t="s">
        <v>134</v>
      </c>
    </row>
    <row r="20" spans="1:5">
      <c r="A20" s="83" t="s">
        <v>33</v>
      </c>
      <c r="B20" s="83" t="s">
        <v>37</v>
      </c>
      <c r="C20" s="86">
        <f>('Bilanz Rosenbauer'!J18+'Bilanz Rosenbauer'!J24-'Bilanz Rosenbauer'!F21)/'Analyse 1Rosenbauer'!C13</f>
        <v>5.7559959847420181</v>
      </c>
      <c r="D20" s="85">
        <v>3</v>
      </c>
      <c r="E20" s="74" t="s">
        <v>123</v>
      </c>
    </row>
    <row r="21" spans="1:5">
      <c r="A21" s="83" t="s">
        <v>34</v>
      </c>
      <c r="B21" s="83" t="s">
        <v>38</v>
      </c>
      <c r="C21" s="84">
        <f>C13/'GuV Rosenbauer'!B4</f>
        <v>7.1945908463196123E-2</v>
      </c>
      <c r="D21" s="85">
        <v>3</v>
      </c>
      <c r="E21" s="74" t="s">
        <v>124</v>
      </c>
    </row>
    <row r="22" spans="1:5">
      <c r="A22" s="83" t="s">
        <v>35</v>
      </c>
      <c r="B22" s="83" t="s">
        <v>39</v>
      </c>
      <c r="C22" s="87">
        <f>('GuV Rosenbauer'!B27+(-'GuV Rosenbauer'!B22))/'Bilanz Rosenbauer'!J25</f>
        <v>8.8967332227244136E-2</v>
      </c>
      <c r="D22" s="88">
        <v>3</v>
      </c>
      <c r="E22" s="74" t="s">
        <v>142</v>
      </c>
    </row>
    <row r="23" spans="1:5">
      <c r="A23" s="74"/>
      <c r="B23" s="73"/>
      <c r="C23" s="73"/>
      <c r="D23" s="73"/>
    </row>
    <row r="24" spans="1:5">
      <c r="A24" s="74"/>
      <c r="B24" s="73"/>
      <c r="C24" s="73"/>
      <c r="D24" s="73"/>
    </row>
    <row r="25" spans="1:5">
      <c r="A25" s="74"/>
      <c r="B25" s="73"/>
      <c r="C25" s="73"/>
      <c r="D25" s="73"/>
    </row>
    <row r="26" spans="1:5">
      <c r="A26" s="74"/>
      <c r="B26" s="73"/>
      <c r="C26" s="73"/>
      <c r="D26" s="73"/>
    </row>
    <row r="27" spans="1:5">
      <c r="A27" s="74"/>
      <c r="B27" s="73"/>
      <c r="C27" s="73"/>
      <c r="D27" s="73"/>
    </row>
    <row r="28" spans="1:5">
      <c r="A28" s="74"/>
      <c r="B28" s="73"/>
      <c r="C28" s="73"/>
      <c r="D28" s="73"/>
    </row>
    <row r="29" spans="1:5">
      <c r="A29" s="74" t="s">
        <v>102</v>
      </c>
      <c r="B29" s="73"/>
      <c r="C29" s="73">
        <v>2015</v>
      </c>
      <c r="D29" s="73">
        <v>2014</v>
      </c>
    </row>
    <row r="30" spans="1:5">
      <c r="A30" s="78" t="s">
        <v>75</v>
      </c>
      <c r="B30" s="78" t="s">
        <v>53</v>
      </c>
      <c r="C30" s="89">
        <f>'GuV Rosenbauer'!B18/'GuV Rosenbauer'!B4</f>
        <v>5.8458036685855724E-2</v>
      </c>
      <c r="D30" s="89">
        <f>'GuV Rosenbauer'!D18/'GuV Rosenbauer'!D4</f>
        <v>5.9421827464436548E-2</v>
      </c>
      <c r="E30" s="74" t="s">
        <v>143</v>
      </c>
    </row>
    <row r="31" spans="1:5">
      <c r="A31" s="74" t="s">
        <v>54</v>
      </c>
      <c r="B31" s="74"/>
      <c r="C31" s="74"/>
      <c r="D31" s="73"/>
    </row>
    <row r="32" spans="1:5">
      <c r="A32" s="78" t="s">
        <v>93</v>
      </c>
      <c r="B32" s="79"/>
      <c r="C32" s="90">
        <f>'GuV Rosenbauer'!B18+(-'GuV Rosenbauer'!B15)</f>
        <v>64656.800000000017</v>
      </c>
      <c r="D32" s="91">
        <f>'GuV Rosenbauer'!D18+(-'GuV Rosenbauer'!D15)</f>
        <v>61021.80000000001</v>
      </c>
      <c r="E32" s="74" t="s">
        <v>144</v>
      </c>
    </row>
    <row r="33" spans="1:5">
      <c r="A33" s="73"/>
      <c r="B33" s="73"/>
      <c r="C33" s="73"/>
      <c r="D33" s="73"/>
    </row>
    <row r="34" spans="1:5">
      <c r="A34" s="74" t="s">
        <v>103</v>
      </c>
      <c r="B34" s="73"/>
      <c r="C34" s="73">
        <v>2015</v>
      </c>
      <c r="D34" s="73">
        <v>2014</v>
      </c>
    </row>
    <row r="35" spans="1:5">
      <c r="A35" s="78" t="s">
        <v>94</v>
      </c>
      <c r="B35" s="78" t="s">
        <v>40</v>
      </c>
      <c r="C35" s="90">
        <f>'Bilanz Rosenbauer'!D22-'Bilanz Rosenbauer'!J24</f>
        <v>178267.59999999998</v>
      </c>
      <c r="D35" s="91">
        <f>'Bilanz Rosenbauer'!F22-'Bilanz Rosenbauer'!L24</f>
        <v>137673</v>
      </c>
      <c r="E35" s="74" t="s">
        <v>136</v>
      </c>
    </row>
    <row r="36" spans="1:5">
      <c r="A36" s="74" t="s">
        <v>46</v>
      </c>
      <c r="B36" s="74"/>
      <c r="C36" s="74"/>
      <c r="D36" s="74"/>
    </row>
    <row r="37" spans="1:5">
      <c r="A37" s="74" t="s">
        <v>135</v>
      </c>
      <c r="B37" s="73"/>
      <c r="C37" s="73"/>
      <c r="D37" s="73"/>
    </row>
    <row r="38" spans="1:5">
      <c r="A38" s="73"/>
      <c r="B38" s="73"/>
      <c r="C38" s="73"/>
      <c r="D38" s="73"/>
    </row>
    <row r="39" spans="1:5">
      <c r="A39" s="74"/>
      <c r="B39" s="73"/>
      <c r="C39" s="73">
        <v>2015</v>
      </c>
      <c r="D39" s="73">
        <v>2014</v>
      </c>
    </row>
    <row r="40" spans="1:5">
      <c r="A40" s="78" t="s">
        <v>95</v>
      </c>
      <c r="B40" s="78" t="s">
        <v>125</v>
      </c>
      <c r="C40" s="80">
        <f>('Bilanz Rosenbauer'!D21+'Bilanz Rosenbauer'!D20+'Bilanz Rosenbauer'!D19)/'Bilanz Rosenbauer'!J24</f>
        <v>0.63906591314637373</v>
      </c>
      <c r="D40" s="92">
        <f>('Bilanz Rosenbauer'!F21+'Bilanz Rosenbauer'!F20+'Bilanz Rosenbauer'!F19)/'Bilanz Rosenbauer'!L24</f>
        <v>0.50111949250124432</v>
      </c>
      <c r="E40" s="74" t="s">
        <v>127</v>
      </c>
    </row>
    <row r="41" spans="1:5">
      <c r="A41" s="74" t="s">
        <v>96</v>
      </c>
      <c r="B41" s="74"/>
      <c r="C41" s="74"/>
      <c r="D41" s="74"/>
      <c r="E41" s="74" t="s">
        <v>128</v>
      </c>
    </row>
    <row r="42" spans="1:5">
      <c r="A42" s="74" t="s">
        <v>126</v>
      </c>
      <c r="B42" s="73"/>
      <c r="C42" s="73"/>
      <c r="D42" s="73"/>
    </row>
    <row r="43" spans="1:5">
      <c r="A43" s="74" t="s">
        <v>104</v>
      </c>
      <c r="B43" s="73"/>
      <c r="C43" s="73"/>
      <c r="D43" s="73"/>
    </row>
    <row r="44" spans="1:5">
      <c r="A44" s="78" t="s">
        <v>42</v>
      </c>
      <c r="B44" s="78" t="s">
        <v>41</v>
      </c>
      <c r="C44" s="80">
        <f>('Bilanz Rosenbauer'!J13+'Bilanz Rosenbauer'!J18)/'Bilanz Rosenbauer'!D12</f>
        <v>2.1246904646389959</v>
      </c>
      <c r="D44" s="92">
        <f>('Bilanz Rosenbauer'!L13+'Bilanz Rosenbauer'!L18)/'Bilanz Rosenbauer'!F12</f>
        <v>1.9388023550302149</v>
      </c>
      <c r="E44" s="74" t="s">
        <v>129</v>
      </c>
    </row>
    <row r="45" spans="1:5">
      <c r="A45" s="74" t="s">
        <v>47</v>
      </c>
      <c r="B45" s="74"/>
      <c r="C45" s="74"/>
      <c r="D45" s="74"/>
    </row>
    <row r="46" spans="1:5">
      <c r="A46" s="74" t="s">
        <v>48</v>
      </c>
      <c r="B46" s="73"/>
      <c r="C46" s="73"/>
      <c r="D46" s="73"/>
    </row>
    <row r="47" spans="1:5">
      <c r="A47" s="73"/>
      <c r="B47" s="73"/>
      <c r="C47" s="73"/>
      <c r="D47" s="73"/>
    </row>
    <row r="48" spans="1:5">
      <c r="A48" s="74" t="s">
        <v>146</v>
      </c>
      <c r="B48" s="73">
        <v>2015</v>
      </c>
      <c r="C48" s="73"/>
      <c r="D48" s="73">
        <v>2014</v>
      </c>
    </row>
    <row r="49" spans="1:6">
      <c r="A49" s="73" t="str">
        <f>'Bilanz Rosenbauer'!I5</f>
        <v>Eigenkapital</v>
      </c>
      <c r="B49" s="73"/>
      <c r="C49" s="74" t="s">
        <v>130</v>
      </c>
      <c r="D49" s="73"/>
      <c r="E49" s="73" t="s">
        <v>130</v>
      </c>
    </row>
    <row r="50" spans="1:6">
      <c r="A50" s="75" t="str">
        <f>'Bilanz Rosenbauer'!I6</f>
        <v>Grundkaptial</v>
      </c>
      <c r="B50" s="102">
        <f>'Bilanz Rosenbauer'!J6</f>
        <v>13600</v>
      </c>
      <c r="C50" s="77">
        <f>B50/B$69</f>
        <v>2.2230758542904547E-2</v>
      </c>
      <c r="D50" s="73"/>
      <c r="E50" s="73"/>
    </row>
    <row r="51" spans="1:6">
      <c r="A51" s="73" t="str">
        <f>'Bilanz Rosenbauer'!I7</f>
        <v>Kapitalrücklagen</v>
      </c>
      <c r="B51" s="96">
        <f>'Bilanz Rosenbauer'!J7</f>
        <v>23703.4</v>
      </c>
      <c r="C51" s="74"/>
      <c r="D51" s="73"/>
      <c r="E51" s="73"/>
    </row>
    <row r="52" spans="1:6">
      <c r="A52" s="73" t="str">
        <f>'Bilanz Rosenbauer'!I8</f>
        <v>Sonstige Rücklagen</v>
      </c>
      <c r="B52" s="96">
        <f>'Bilanz Rosenbauer'!J8</f>
        <v>-6717.1</v>
      </c>
      <c r="C52" s="74"/>
      <c r="D52" s="73"/>
      <c r="E52" s="73"/>
    </row>
    <row r="53" spans="1:6">
      <c r="A53" s="73" t="str">
        <f>'Bilanz Rosenbauer'!I9</f>
        <v>Kumulierte Ergebnisse</v>
      </c>
      <c r="B53" s="94">
        <f>'Bilanz Rosenbauer'!J9</f>
        <v>165113.5</v>
      </c>
      <c r="C53" s="77">
        <f>B53/B$69</f>
        <v>0.26989693754954924</v>
      </c>
      <c r="D53" s="73"/>
      <c r="E53" s="73"/>
    </row>
    <row r="54" spans="1:6">
      <c r="A54" s="73" t="s">
        <v>19</v>
      </c>
      <c r="B54" s="96"/>
      <c r="C54" s="74"/>
      <c r="D54" s="73"/>
      <c r="E54" s="73"/>
    </row>
    <row r="55" spans="1:6">
      <c r="A55" s="73" t="str">
        <f>'Bilanz Rosenbauer'!I11</f>
        <v>Ergebnis den Aktionäre der Muttergesellschaft</v>
      </c>
      <c r="B55" s="96">
        <f>'Bilanz Rosenbauer'!J11</f>
        <v>195699.8</v>
      </c>
      <c r="C55" s="74"/>
      <c r="D55" s="73"/>
      <c r="E55" s="73"/>
    </row>
    <row r="56" spans="1:6">
      <c r="A56" s="73" t="str">
        <f>'Bilanz Rosenbauer'!I12</f>
        <v>Ergebnis nicht beherrschande Anteile</v>
      </c>
      <c r="B56" s="96">
        <f>'Bilanz Rosenbauer'!J12</f>
        <v>30902.5</v>
      </c>
      <c r="C56" s="74"/>
      <c r="D56" s="73"/>
      <c r="E56" s="73"/>
    </row>
    <row r="57" spans="1:6">
      <c r="A57" s="75" t="str">
        <f>'Bilanz Rosenbauer'!I13</f>
        <v>Summe Eigenkapital</v>
      </c>
      <c r="B57" s="102">
        <f>'Bilanz Rosenbauer'!J13</f>
        <v>226602.3</v>
      </c>
      <c r="C57" s="100">
        <f>B57/B$69</f>
        <v>0.37040742768873669</v>
      </c>
      <c r="D57" s="97">
        <f>'Bilanz Rosenbauer'!L13</f>
        <v>198349.4</v>
      </c>
      <c r="E57" s="95">
        <f>D57/D$69</f>
        <v>0.34206617909801174</v>
      </c>
      <c r="F57" s="74" t="s">
        <v>131</v>
      </c>
    </row>
    <row r="58" spans="1:6">
      <c r="A58" s="74" t="str">
        <f>'Bilanz Rosenbauer'!I14</f>
        <v>Langfristige verzinsliche Verbindlichkeiten</v>
      </c>
      <c r="B58" s="101">
        <f>'Bilanz Rosenbauer'!J14</f>
        <v>74409.100000000006</v>
      </c>
      <c r="C58" s="77">
        <f>B58/B$69</f>
        <v>0.12163020113932639</v>
      </c>
      <c r="D58" s="73"/>
      <c r="E58" s="73"/>
    </row>
    <row r="59" spans="1:6">
      <c r="A59" s="73" t="str">
        <f>'Bilanz Rosenbauer'!I15</f>
        <v>Sonstige langfristige Verbindlichkeiten</v>
      </c>
      <c r="B59" s="96">
        <f>'Bilanz Rosenbauer'!J15</f>
        <v>1347.7</v>
      </c>
      <c r="C59" s="74"/>
      <c r="D59" s="73"/>
      <c r="E59" s="73"/>
    </row>
    <row r="60" spans="1:6">
      <c r="A60" s="74" t="str">
        <f>'Bilanz Rosenbauer'!I16</f>
        <v>Langfristige Rückstellungen</v>
      </c>
      <c r="B60" s="101">
        <f>'Bilanz Rosenbauer'!J16</f>
        <v>30156.2</v>
      </c>
      <c r="C60" s="77">
        <f>B60/B$69</f>
        <v>4.9293764762613095E-2</v>
      </c>
      <c r="D60" s="73"/>
      <c r="E60" s="73"/>
    </row>
    <row r="61" spans="1:6">
      <c r="A61" s="73" t="str">
        <f>'Bilanz Rosenbauer'!I17</f>
        <v>Passive latente Steuern</v>
      </c>
      <c r="B61" s="96">
        <f>'Bilanz Rosenbauer'!J17</f>
        <v>4256</v>
      </c>
      <c r="C61" s="74"/>
      <c r="D61" s="73"/>
      <c r="E61" s="73"/>
    </row>
    <row r="62" spans="1:6">
      <c r="A62" s="75" t="str">
        <f>'Bilanz Rosenbauer'!I18</f>
        <v>Langfristige Verbindlichkeiten</v>
      </c>
      <c r="B62" s="102">
        <f>'Bilanz Rosenbauer'!J18</f>
        <v>110169</v>
      </c>
      <c r="C62" s="100">
        <f t="shared" ref="C62:C69" si="0">B62/B$69</f>
        <v>0.18008385572891553</v>
      </c>
      <c r="D62" s="73"/>
      <c r="E62" s="73"/>
    </row>
    <row r="63" spans="1:6">
      <c r="A63" s="74" t="str">
        <f>'Bilanz Rosenbauer'!I19</f>
        <v>Kurzfristige verzinsliche Verbindlichkeiten</v>
      </c>
      <c r="B63" s="101">
        <f>'Bilanz Rosenbauer'!J19</f>
        <v>135216.4</v>
      </c>
      <c r="C63" s="77">
        <f t="shared" si="0"/>
        <v>0.22102670142947045</v>
      </c>
      <c r="D63" s="73"/>
      <c r="E63" s="73"/>
    </row>
    <row r="64" spans="1:6">
      <c r="A64" s="74" t="str">
        <f>'Bilanz Rosenbauer'!I20</f>
        <v>Erhaltene Anzahlungen von Kunden</v>
      </c>
      <c r="B64" s="101">
        <f>'Bilanz Rosenbauer'!J20</f>
        <v>18977.599999999999</v>
      </c>
      <c r="C64" s="77">
        <f t="shared" si="0"/>
        <v>3.1021062009104802E-2</v>
      </c>
      <c r="D64" s="73"/>
      <c r="E64" s="73"/>
    </row>
    <row r="65" spans="1:5">
      <c r="A65" s="74" t="str">
        <f>'Bilanz Rosenbauer'!I21</f>
        <v>Lieferantenverbindlichkeiten</v>
      </c>
      <c r="B65" s="101">
        <f>'Bilanz Rosenbauer'!J21</f>
        <v>43168.800000000003</v>
      </c>
      <c r="C65" s="77">
        <f t="shared" si="0"/>
        <v>7.0564350690216021E-2</v>
      </c>
      <c r="D65" s="73"/>
      <c r="E65" s="73"/>
    </row>
    <row r="66" spans="1:5">
      <c r="A66" s="73" t="str">
        <f>'Bilanz Rosenbauer'!I22</f>
        <v>Sonstige kurzfristige Verbindlichkeiten</v>
      </c>
      <c r="B66" s="96">
        <f>'Bilanz Rosenbauer'!J22</f>
        <v>59514.6</v>
      </c>
      <c r="C66" s="77">
        <f t="shared" si="0"/>
        <v>9.7283433998349031E-2</v>
      </c>
      <c r="D66" s="73"/>
      <c r="E66" s="73"/>
    </row>
    <row r="67" spans="1:5">
      <c r="A67" s="74" t="str">
        <f>'Bilanz Rosenbauer'!I23</f>
        <v>Kurzfristige Rückstellungen</v>
      </c>
      <c r="B67" s="101">
        <f>'Bilanz Rosenbauer'!J23</f>
        <v>18116.3</v>
      </c>
      <c r="C67" s="77">
        <f t="shared" si="0"/>
        <v>2.9613168455207471E-2</v>
      </c>
      <c r="D67" s="73"/>
      <c r="E67" s="73"/>
    </row>
    <row r="68" spans="1:5">
      <c r="A68" s="75" t="str">
        <f>'Bilanz Rosenbauer'!I24</f>
        <v>Kurzfristige Verbindlichkeiten</v>
      </c>
      <c r="B68" s="101">
        <f>'Bilanz Rosenbauer'!J24</f>
        <v>274993.7</v>
      </c>
      <c r="C68" s="100">
        <f t="shared" si="0"/>
        <v>0.44950871658234781</v>
      </c>
      <c r="D68" s="73"/>
      <c r="E68" s="73"/>
    </row>
    <row r="69" spans="1:5">
      <c r="A69" s="93" t="str">
        <f>'Bilanz Rosenbauer'!I25</f>
        <v>Summe PASSIVA</v>
      </c>
      <c r="B69" s="94">
        <f>'Bilanz Rosenbauer'!J25</f>
        <v>611765</v>
      </c>
      <c r="C69" s="100">
        <f t="shared" si="0"/>
        <v>1</v>
      </c>
      <c r="D69" s="97">
        <f>'Bilanz Rosenbauer'!L25</f>
        <v>579856.80000000005</v>
      </c>
      <c r="E69" s="95">
        <f>D69/D$69</f>
        <v>1</v>
      </c>
    </row>
    <row r="70" spans="1:5">
      <c r="A70" s="73"/>
      <c r="B70" s="73"/>
      <c r="C70" s="73"/>
      <c r="D70" s="73"/>
    </row>
    <row r="71" spans="1:5">
      <c r="A71" s="73" t="s">
        <v>113</v>
      </c>
      <c r="B71" s="73"/>
      <c r="C71" s="73"/>
      <c r="D71" s="73"/>
    </row>
    <row r="72" spans="1:5">
      <c r="A72" s="79" t="s">
        <v>105</v>
      </c>
      <c r="B72" s="98">
        <v>42660</v>
      </c>
      <c r="C72" s="73"/>
      <c r="D72" s="73"/>
    </row>
    <row r="73" spans="1:5">
      <c r="A73" s="79" t="s">
        <v>106</v>
      </c>
      <c r="B73" s="79"/>
      <c r="C73" s="79"/>
      <c r="D73" s="79"/>
    </row>
    <row r="74" spans="1:5">
      <c r="A74" s="73"/>
      <c r="B74" s="79" t="s">
        <v>160</v>
      </c>
      <c r="C74" s="79" t="s">
        <v>137</v>
      </c>
      <c r="D74" s="74" t="s">
        <v>138</v>
      </c>
    </row>
    <row r="75" spans="1:5">
      <c r="A75" s="73"/>
      <c r="B75" s="73"/>
      <c r="C75" s="73"/>
      <c r="D75" s="73"/>
    </row>
    <row r="76" spans="1:5">
      <c r="A76" s="73"/>
      <c r="B76" s="73"/>
      <c r="C76" s="73"/>
      <c r="D76" s="73"/>
    </row>
    <row r="77" spans="1:5">
      <c r="A77" s="73"/>
      <c r="B77" s="73"/>
      <c r="C77" s="73"/>
      <c r="D77" s="73"/>
    </row>
    <row r="78" spans="1:5">
      <c r="A78" s="73"/>
      <c r="B78" s="73"/>
      <c r="C78" s="73"/>
      <c r="D78" s="73"/>
    </row>
    <row r="79" spans="1:5">
      <c r="A79" s="73"/>
      <c r="B79" s="73"/>
      <c r="C79" s="73"/>
      <c r="D79" s="73"/>
    </row>
    <row r="80" spans="1:5">
      <c r="A80" s="73"/>
      <c r="B80" s="73"/>
      <c r="C80" s="73"/>
      <c r="D80" s="73"/>
    </row>
    <row r="81" spans="1:4">
      <c r="A81" s="73"/>
      <c r="B81" s="73"/>
      <c r="C81" s="73"/>
      <c r="D81" s="73"/>
    </row>
    <row r="82" spans="1:4">
      <c r="A82" s="73"/>
      <c r="B82" s="73"/>
      <c r="C82" s="73"/>
      <c r="D82" s="73"/>
    </row>
    <row r="83" spans="1:4">
      <c r="A83" s="73"/>
      <c r="B83" s="73"/>
      <c r="C83" s="73"/>
      <c r="D83" s="73"/>
    </row>
    <row r="84" spans="1:4">
      <c r="A84" s="73"/>
      <c r="B84" s="73"/>
      <c r="C84" s="73"/>
      <c r="D84" s="73"/>
    </row>
    <row r="85" spans="1:4">
      <c r="A85" s="73"/>
      <c r="B85" s="73"/>
      <c r="C85" s="73" t="s">
        <v>159</v>
      </c>
      <c r="D85" s="73"/>
    </row>
    <row r="86" spans="1:4">
      <c r="A86" s="73"/>
      <c r="B86" s="73"/>
      <c r="C86" s="73"/>
      <c r="D86" s="73"/>
    </row>
    <row r="87" spans="1:4">
      <c r="A87" s="73"/>
      <c r="B87" s="73"/>
      <c r="C87" s="73"/>
      <c r="D87" s="73"/>
    </row>
    <row r="88" spans="1:4">
      <c r="A88" s="73"/>
      <c r="B88" s="73"/>
      <c r="C88" s="73"/>
      <c r="D88" s="73"/>
    </row>
    <row r="89" spans="1:4">
      <c r="A89" s="73"/>
      <c r="B89" s="73"/>
      <c r="C89" s="73"/>
      <c r="D89" s="73"/>
    </row>
    <row r="90" spans="1:4">
      <c r="A90" s="73"/>
      <c r="B90" s="73"/>
      <c r="C90" s="73"/>
      <c r="D90" s="73"/>
    </row>
    <row r="91" spans="1:4">
      <c r="A91" s="73"/>
      <c r="B91" s="73"/>
      <c r="C91" s="73"/>
      <c r="D91" s="73"/>
    </row>
    <row r="92" spans="1:4">
      <c r="A92" s="73"/>
      <c r="B92" s="73"/>
      <c r="C92" s="73"/>
      <c r="D92" s="73"/>
    </row>
    <row r="93" spans="1:4">
      <c r="A93" s="73"/>
      <c r="B93" s="73"/>
      <c r="C93" s="73"/>
      <c r="D93" s="73"/>
    </row>
    <row r="94" spans="1:4">
      <c r="A94" s="73"/>
      <c r="B94" s="73"/>
      <c r="C94" s="73"/>
      <c r="D94" s="73"/>
    </row>
    <row r="95" spans="1:4">
      <c r="A95" s="73"/>
      <c r="B95" s="73"/>
      <c r="C95" s="73"/>
      <c r="D95" s="73"/>
    </row>
    <row r="96" spans="1:4">
      <c r="A96" s="73"/>
      <c r="B96" s="73"/>
      <c r="C96" s="73"/>
      <c r="D96" s="73"/>
    </row>
    <row r="97" spans="1:4">
      <c r="A97" s="73"/>
      <c r="B97" s="73"/>
      <c r="C97" s="73"/>
      <c r="D97" s="73"/>
    </row>
    <row r="98" spans="1:4">
      <c r="A98" s="73"/>
      <c r="B98" s="73"/>
      <c r="C98" s="73"/>
      <c r="D98" s="73"/>
    </row>
    <row r="99" spans="1:4">
      <c r="A99" s="73"/>
      <c r="B99" s="73"/>
      <c r="C99" s="73"/>
      <c r="D99" s="73"/>
    </row>
    <row r="100" spans="1:4">
      <c r="A100" s="73"/>
      <c r="B100" s="73"/>
      <c r="C100" s="73"/>
      <c r="D100" s="73"/>
    </row>
    <row r="101" spans="1:4">
      <c r="A101" s="73"/>
      <c r="B101" s="73"/>
      <c r="C101" s="73"/>
      <c r="D101" s="73"/>
    </row>
    <row r="102" spans="1:4">
      <c r="A102" s="73"/>
      <c r="B102" s="73"/>
      <c r="C102" s="73"/>
      <c r="D102" s="73"/>
    </row>
    <row r="103" spans="1:4">
      <c r="A103" s="73"/>
      <c r="B103" s="73"/>
      <c r="C103" s="73"/>
      <c r="D103" s="73"/>
    </row>
    <row r="104" spans="1:4">
      <c r="A104" s="73"/>
      <c r="B104" s="73"/>
      <c r="C104" s="73"/>
      <c r="D104" s="73"/>
    </row>
    <row r="105" spans="1:4">
      <c r="A105" s="73"/>
      <c r="B105" s="73"/>
      <c r="C105" s="73"/>
      <c r="D105" s="73"/>
    </row>
    <row r="106" spans="1:4">
      <c r="A106" s="73"/>
      <c r="B106" s="73"/>
      <c r="C106" s="73"/>
      <c r="D106" s="73"/>
    </row>
    <row r="107" spans="1:4">
      <c r="A107" s="73"/>
      <c r="B107" s="73"/>
      <c r="C107" s="73"/>
      <c r="D107" s="73"/>
    </row>
    <row r="108" spans="1:4">
      <c r="A108" s="73"/>
      <c r="B108" s="73"/>
      <c r="C108" s="73"/>
      <c r="D108" s="73"/>
    </row>
    <row r="109" spans="1:4">
      <c r="A109" s="73"/>
      <c r="B109" s="73"/>
      <c r="C109" s="73"/>
      <c r="D109" s="73"/>
    </row>
    <row r="110" spans="1:4">
      <c r="A110" s="73"/>
      <c r="B110" s="73"/>
      <c r="C110" s="73"/>
      <c r="D110" s="73"/>
    </row>
    <row r="111" spans="1:4">
      <c r="A111" s="73"/>
      <c r="B111" s="73"/>
      <c r="C111" s="73"/>
      <c r="D111" s="73"/>
    </row>
    <row r="112" spans="1:4">
      <c r="A112" s="73"/>
      <c r="B112" s="73"/>
      <c r="C112" s="73"/>
      <c r="D112" s="73"/>
    </row>
    <row r="113" spans="1:4">
      <c r="A113" s="73"/>
      <c r="B113" s="73"/>
      <c r="C113" s="73"/>
      <c r="D113" s="73"/>
    </row>
    <row r="114" spans="1:4">
      <c r="A114" s="73"/>
      <c r="B114" s="73"/>
      <c r="C114" s="73"/>
      <c r="D114" s="73"/>
    </row>
    <row r="115" spans="1:4">
      <c r="A115" s="73"/>
      <c r="B115" s="73"/>
      <c r="C115" s="73"/>
      <c r="D115" s="73"/>
    </row>
    <row r="116" spans="1:4">
      <c r="A116" s="73"/>
      <c r="B116" s="73"/>
      <c r="C116" s="73"/>
      <c r="D116" s="73"/>
    </row>
    <row r="117" spans="1:4">
      <c r="A117" s="73"/>
      <c r="B117" s="73"/>
      <c r="C117" s="73"/>
      <c r="D117" s="73"/>
    </row>
    <row r="118" spans="1:4">
      <c r="A118" s="73"/>
      <c r="B118" s="73"/>
      <c r="C118" s="73"/>
      <c r="D118" s="73"/>
    </row>
    <row r="119" spans="1:4">
      <c r="A119" s="73"/>
      <c r="B119" s="73"/>
      <c r="C119" s="73"/>
      <c r="D119" s="73"/>
    </row>
    <row r="120" spans="1:4">
      <c r="A120" s="73" t="s">
        <v>112</v>
      </c>
      <c r="B120" s="73"/>
      <c r="C120" s="73"/>
      <c r="D120" s="73"/>
    </row>
    <row r="121" spans="1:4">
      <c r="A121" s="79" t="s">
        <v>114</v>
      </c>
      <c r="B121" s="79"/>
      <c r="C121" s="79"/>
      <c r="D121" s="73"/>
    </row>
    <row r="122" spans="1:4">
      <c r="A122" s="73" t="s">
        <v>110</v>
      </c>
      <c r="B122" s="73"/>
      <c r="C122" s="73"/>
      <c r="D122" s="73"/>
    </row>
    <row r="123" spans="1:4">
      <c r="A123" s="79" t="s">
        <v>108</v>
      </c>
      <c r="B123" s="79"/>
      <c r="C123" s="79" t="s">
        <v>107</v>
      </c>
      <c r="D123" s="74" t="s">
        <v>140</v>
      </c>
    </row>
    <row r="124" spans="1:4">
      <c r="A124" s="73" t="s">
        <v>111</v>
      </c>
      <c r="B124" s="73"/>
      <c r="C124" s="73"/>
      <c r="D124" s="73"/>
    </row>
    <row r="125" spans="1:4">
      <c r="A125" s="93" t="s">
        <v>109</v>
      </c>
      <c r="B125" s="73"/>
      <c r="C125" s="73"/>
      <c r="D125" s="73"/>
    </row>
    <row r="126" spans="1:4">
      <c r="A126" s="79" t="s">
        <v>116</v>
      </c>
      <c r="B126" s="79"/>
      <c r="C126" s="79"/>
      <c r="D126" s="74" t="s">
        <v>139</v>
      </c>
    </row>
    <row r="127" spans="1:4">
      <c r="A127" s="79" t="s">
        <v>115</v>
      </c>
      <c r="B127" s="79"/>
      <c r="C127" s="79"/>
      <c r="D127" s="74"/>
    </row>
    <row r="128" spans="1:4">
      <c r="A128" s="73" t="s">
        <v>147</v>
      </c>
      <c r="B128" s="73"/>
      <c r="C128" s="73"/>
      <c r="D128" s="73"/>
    </row>
    <row r="129" spans="1:4">
      <c r="A129" s="93" t="s">
        <v>148</v>
      </c>
      <c r="B129" s="73"/>
      <c r="C129" s="73"/>
      <c r="D129" s="73"/>
    </row>
    <row r="130" spans="1:4">
      <c r="A130" s="78" t="s">
        <v>149</v>
      </c>
      <c r="B130" s="79"/>
      <c r="C130" s="79"/>
      <c r="D130" s="73"/>
    </row>
    <row r="131" spans="1:4">
      <c r="A131" s="75" t="s">
        <v>158</v>
      </c>
      <c r="B131" s="73"/>
      <c r="C131" s="73"/>
      <c r="D131" s="73"/>
    </row>
    <row r="132" spans="1:4">
      <c r="A132" s="74" t="s">
        <v>150</v>
      </c>
      <c r="B132" s="73"/>
      <c r="C132" s="73"/>
      <c r="D132" s="73"/>
    </row>
    <row r="133" spans="1:4">
      <c r="A133" s="74" t="s">
        <v>151</v>
      </c>
      <c r="B133" s="73"/>
      <c r="C133" s="73"/>
      <c r="D133" s="73"/>
    </row>
    <row r="134" spans="1:4">
      <c r="A134" s="74" t="s">
        <v>152</v>
      </c>
      <c r="B134" s="73"/>
      <c r="C134" s="73"/>
      <c r="D134" s="73"/>
    </row>
    <row r="135" spans="1:4">
      <c r="A135" s="74" t="s">
        <v>153</v>
      </c>
      <c r="B135" s="73"/>
      <c r="C135" s="73"/>
      <c r="D135" s="73"/>
    </row>
    <row r="136" spans="1:4">
      <c r="A136" s="74" t="s">
        <v>154</v>
      </c>
      <c r="B136" s="73"/>
      <c r="C136" s="73"/>
      <c r="D136" s="73"/>
    </row>
    <row r="137" spans="1:4">
      <c r="A137" s="74" t="s">
        <v>155</v>
      </c>
      <c r="B137" s="73"/>
      <c r="C137" s="73"/>
      <c r="D137" s="73"/>
    </row>
    <row r="138" spans="1:4">
      <c r="A138" s="74" t="s">
        <v>156</v>
      </c>
      <c r="B138" s="73"/>
      <c r="C138" s="73"/>
      <c r="D138" s="73"/>
    </row>
    <row r="139" spans="1:4">
      <c r="A139" s="74" t="s">
        <v>157</v>
      </c>
      <c r="B139" s="73"/>
      <c r="C139" s="73"/>
      <c r="D139" s="73"/>
    </row>
  </sheetData>
  <phoneticPr fontId="16" type="noConversion"/>
  <pageMargins left="0.75" right="0.75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Bilanz Rosenbauer</vt:lpstr>
      <vt:lpstr>GuV Rosenbauer</vt:lpstr>
      <vt:lpstr>Analyse 1Rosenbauer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werner holzheu</dc:creator>
  <cp:lastModifiedBy>werner holzheu</cp:lastModifiedBy>
  <cp:lastPrinted>2016-11-02T16:25:29Z</cp:lastPrinted>
  <dcterms:created xsi:type="dcterms:W3CDTF">2014-10-21T15:14:15Z</dcterms:created>
  <dcterms:modified xsi:type="dcterms:W3CDTF">2019-08-20T09:45:11Z</dcterms:modified>
</cp:coreProperties>
</file>