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02"/>
  <workbookPr showInkAnnotation="0" autoCompressPictures="0"/>
  <bookViews>
    <workbookView xWindow="2820" yWindow="360" windowWidth="25600" windowHeight="16060" tabRatio="500" activeTab="2"/>
  </bookViews>
  <sheets>
    <sheet name="Angabe" sheetId="6" r:id="rId1"/>
    <sheet name="Angabe geordnet nach Concept Ma" sheetId="5" r:id="rId2"/>
    <sheet name="Blatt1" sheetId="7" r:id="rId3"/>
  </sheets>
  <definedNames>
    <definedName name="_xlnm.Print_Area" localSheetId="2">Blatt1!$A$1:$K$75</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48" i="7" l="1"/>
  <c r="F12" i="7"/>
  <c r="H42" i="7"/>
  <c r="F73" i="7"/>
  <c r="E72" i="7"/>
  <c r="F69" i="7"/>
  <c r="F67" i="7"/>
  <c r="F64" i="7"/>
  <c r="E63" i="7"/>
  <c r="F61" i="7"/>
  <c r="E60" i="7"/>
  <c r="E56" i="7"/>
  <c r="E57" i="7"/>
  <c r="F55" i="7"/>
  <c r="F54" i="7"/>
  <c r="F52" i="7"/>
  <c r="F49" i="7"/>
  <c r="E47" i="7"/>
  <c r="E45" i="7"/>
  <c r="F46" i="7"/>
  <c r="E39" i="7"/>
  <c r="E41" i="7"/>
  <c r="E40" i="7"/>
  <c r="E9" i="7"/>
  <c r="J37" i="7"/>
  <c r="K24" i="7"/>
  <c r="K23" i="7"/>
  <c r="I25" i="7"/>
  <c r="I24" i="7"/>
  <c r="I23" i="7"/>
  <c r="J18" i="7"/>
  <c r="E20" i="7"/>
  <c r="F21" i="7"/>
  <c r="E35" i="7"/>
  <c r="F36" i="7"/>
  <c r="F37" i="7"/>
  <c r="F38" i="7"/>
  <c r="I38" i="7"/>
  <c r="F18" i="7"/>
  <c r="E33" i="7"/>
  <c r="F34" i="7"/>
  <c r="F32" i="7"/>
  <c r="I31" i="7"/>
  <c r="E30" i="7"/>
  <c r="E31" i="7"/>
  <c r="E26" i="7"/>
  <c r="E27" i="7"/>
  <c r="F23" i="7"/>
  <c r="F24" i="7"/>
  <c r="F25" i="7"/>
  <c r="E22" i="7"/>
  <c r="F15" i="7"/>
  <c r="I12" i="7"/>
  <c r="E4" i="7"/>
  <c r="E5" i="7"/>
</calcChain>
</file>

<file path=xl/sharedStrings.xml><?xml version="1.0" encoding="utf-8"?>
<sst xmlns="http://schemas.openxmlformats.org/spreadsheetml/2006/main" count="321" uniqueCount="153">
  <si>
    <t>3.2.</t>
  </si>
  <si>
    <t>5.2.</t>
  </si>
  <si>
    <t>6.2.</t>
  </si>
  <si>
    <t>2.2.</t>
  </si>
  <si>
    <t>Datum</t>
  </si>
  <si>
    <t>Beleg</t>
  </si>
  <si>
    <t>Angabe</t>
  </si>
  <si>
    <t>Thema</t>
  </si>
  <si>
    <t>Einkauf</t>
  </si>
  <si>
    <t>Verkauf</t>
  </si>
  <si>
    <t>Bezugskosten</t>
  </si>
  <si>
    <t>Versandkosten</t>
  </si>
  <si>
    <t>laufende Buchungen Waren Einkauf Verkauf Rücksendungen Rabatt</t>
  </si>
  <si>
    <t>Rechnungsausgleich Skonto, Karten, Verzugszinsen, Mahnspesen</t>
  </si>
  <si>
    <t>einfache Buchungen</t>
  </si>
  <si>
    <t>Concept Map</t>
  </si>
  <si>
    <t>Kundenskonto</t>
  </si>
  <si>
    <t>Tourismusbuchungen</t>
  </si>
  <si>
    <t>Nachtrläglicher Rabatt Kunde</t>
  </si>
  <si>
    <t>Lieferantenskonto</t>
  </si>
  <si>
    <t>Rücksendung vom Kunden</t>
  </si>
  <si>
    <t>Gutschrift Kreditkartenforderung</t>
  </si>
  <si>
    <t>Nachtrläglicher Rabatt Lieferant</t>
  </si>
  <si>
    <t>Verzugszinsen, Mahnspesen</t>
  </si>
  <si>
    <t>Eigenverbrauch</t>
  </si>
  <si>
    <t>Nr</t>
  </si>
  <si>
    <t>25.1.</t>
  </si>
  <si>
    <t>K24</t>
  </si>
  <si>
    <t>K25</t>
  </si>
  <si>
    <t xml:space="preserve">Barzahlung einer Briefsendungen durch die Post in Höhe von 12,10 EUR. </t>
  </si>
  <si>
    <t>Kauf von Blumendekoration beim Lieferanten Mikautsch (33052) im Wert von 27,27 EUR netto. Es wurde bar bezahlt.</t>
  </si>
  <si>
    <t>AR 53</t>
  </si>
  <si>
    <t>S 13</t>
  </si>
  <si>
    <t>26.1.</t>
  </si>
  <si>
    <t>27.1.</t>
  </si>
  <si>
    <t>29.1.</t>
  </si>
  <si>
    <t xml:space="preserve"> E 20</t>
  </si>
  <si>
    <t>Kauf von diversen Mehlen beim Lieferanten Müllner Mario e.U. (33014) um 2.625,00 EUR exkl. USt, abzüglich 10% Mengenrabatt.</t>
  </si>
  <si>
    <t>E21</t>
  </si>
  <si>
    <t>Einkauf von diversen Marmeladen, Honigen und Konfitüren bei der Dobrovits AG (33017) um 7.054,85 EUR brutto, zahlbar innerhalb von 30 Tagen netto Kassa, oder innerhalb von 10 Tagen 3% Skonto.</t>
  </si>
  <si>
    <t>K 26</t>
  </si>
  <si>
    <t>Wochenlosung: Umsätze Speisen 5.148,00 EUR brutto; Getränke 537,60 EUR brutto.</t>
  </si>
  <si>
    <t>31.1.</t>
  </si>
  <si>
    <t>B 2</t>
  </si>
  <si>
    <t xml:space="preserve">Abbuchung Miete: 9.360,00 EUR inkl. Ust;   </t>
  </si>
  <si>
    <t xml:space="preserve">Gutschrift zum Ausgleich der AR 53 (20016) in Höhe von 233,93 nach Abzug von 2% Skonto;  </t>
  </si>
  <si>
    <t xml:space="preserve">Überweisung an Müllner (33014): 2.598,75 EUR für die ER 20;     </t>
  </si>
  <si>
    <t>Lastschrift durch Dobrovits AG (33017) für die E 21 in Höhe von 6.843,20 EUR nach Abzug von 3% Skonto;</t>
  </si>
  <si>
    <t>Gutschrift Paylife, Kreditkartenumsätze: Visa, Diners, Mastercard 32.162,00 EUR, Kreditkartengebühr 2,15% kein zusätzliches Buchungsentgelt.</t>
  </si>
  <si>
    <t>E 22</t>
  </si>
  <si>
    <t>S 14</t>
  </si>
  <si>
    <t>S15</t>
  </si>
  <si>
    <t>Für die Zustellung der Marmeladen und Konfitüre vom Lieferanten Dobrovits AG (33017) stellt der Spediteur Hurtig 360,00 EUR inkl. 20 % USt in Rechnung, welche sofort mit Bankomatkarte beglichen wird.</t>
  </si>
  <si>
    <t>Verkauf von Brot und Geböck an Kunden "Fein und Lecker" (20016) um 238,70 EUR inkl. Ust, zahlbar innerhalb von 30 Tagen oder 7 Tagen mit 2% Skonto</t>
  </si>
  <si>
    <t>Einkauf von Bier bei Ottakringer (33051) um 392,46 EUR exkl. USt. Für Emballagen werden zusätzlich  weitere 60,00 EUR in Rechnung gestellt. Bei Überweisung innerhalb der Kassafrist von 10 Tagen: Skonto: 2%.</t>
  </si>
  <si>
    <t>Ottakringer (33051) gewährt einen Stammkundenrabatt in Höhe von 10% auf die E 22.</t>
  </si>
  <si>
    <t>A 54</t>
  </si>
  <si>
    <t>S16</t>
  </si>
  <si>
    <t>Für die Zustellung der Backwaren und Pralinen zum Kunden "Fein und Lecker" (20016) stellt der Spediteur Weiß 21,00 EUR inkl. 20 % USt in Rechnung, welche sofort mit Kreditkarte beglichen wird.</t>
  </si>
  <si>
    <t>S 17</t>
  </si>
  <si>
    <t>Da die Pralinen zu 60,00 EUR netto gar nicht bestellt waren sendet sie Kunde "Fein und Lecker" (20016) verärgert zurück.</t>
  </si>
  <si>
    <t>S18</t>
  </si>
  <si>
    <t xml:space="preserve">Treuerabatt an den Stammkunden "Fein und Lecker" (20016) in Höhe von 20,00 EUR +  USt. </t>
  </si>
  <si>
    <t>B 3</t>
  </si>
  <si>
    <t xml:space="preserve">Abbuchung der Sollzinsen (Zinsaufwand Kontoklasse 8) für den Kredit in Höhe von 32,00 EUR, weiters werden für ein Guthaben Habenzinsen (Kontoklasse 8) in der Höhe von 10,00 EUR gutgeschrieben, die KEST in Höhe von 25% davon werden abgebucht. Zusätzlich werden noch Bankspesen (Klasse 7) in der Höhe von 21,00 EUR abgebucht. </t>
  </si>
  <si>
    <t>Barkauf</t>
  </si>
  <si>
    <t>sofortiger Rabatt</t>
  </si>
  <si>
    <t>Verkauf: Tageslosung</t>
  </si>
  <si>
    <t>Abbuchung Miete Bankkonto</t>
  </si>
  <si>
    <t>31.3.</t>
  </si>
  <si>
    <t>28.2.</t>
  </si>
  <si>
    <t>S19</t>
  </si>
  <si>
    <t>Da man vergessen hat die E 22 der Ottakringer AG (33051) zu bezahlen wird die Richter GmbH mit 20,00 EUR Mahnspesen und 12,00 EUR belastet.</t>
  </si>
  <si>
    <t>Ausgleich Lieferant</t>
  </si>
  <si>
    <t>Abschluss Bankbeleg: Aufwandszinsen, Etragszinsen, Kest, Spesen</t>
  </si>
  <si>
    <t>Einkauf, Emballagen</t>
  </si>
  <si>
    <t>Verkauf von Brot und Gebäck an Kunden "Fein und Lecker" (20016) um 238,70 EUR inkl. Ust, zahlbar innerhalb von 30 Tagen oder 7 Tagen mit 2% Skonto</t>
  </si>
  <si>
    <t>Privatentnahme von Getränken im Wert von 189,50 EUR und Speisen im Wert von 209,00 EUR für eine private Familienfeier</t>
  </si>
  <si>
    <t>Musterlösung Belegbeispiel Bäckerei Richter</t>
  </si>
  <si>
    <t>Debitoren</t>
  </si>
  <si>
    <t>Kreditoren</t>
  </si>
  <si>
    <t>letzte Belegnummern: K23, BACA1, E19, A52, S12</t>
  </si>
  <si>
    <t>Fein &amp; Lecker</t>
  </si>
  <si>
    <t>Müller Mühle</t>
  </si>
  <si>
    <t>Text</t>
  </si>
  <si>
    <t>Soll</t>
  </si>
  <si>
    <t>Haben</t>
  </si>
  <si>
    <t>Gew. Ausw.</t>
  </si>
  <si>
    <t>Sammelkonto</t>
  </si>
  <si>
    <t>Dobro Marm</t>
  </si>
  <si>
    <t>7 Dekoaufw</t>
  </si>
  <si>
    <t>-</t>
  </si>
  <si>
    <t>Vlach</t>
  </si>
  <si>
    <t>2 Vost</t>
  </si>
  <si>
    <t>an 2 Kassa</t>
  </si>
  <si>
    <t>7 Portogeb</t>
  </si>
  <si>
    <t>S13</t>
  </si>
  <si>
    <t>A53</t>
  </si>
  <si>
    <t>20016 F&amp;L</t>
  </si>
  <si>
    <t>an 4 HW Erlöse</t>
  </si>
  <si>
    <t>+</t>
  </si>
  <si>
    <t>an 3 UST</t>
  </si>
  <si>
    <t>E20</t>
  </si>
  <si>
    <t>5 HW Einsatz</t>
  </si>
  <si>
    <t>an 33014</t>
  </si>
  <si>
    <t>5 LM Einsatz</t>
  </si>
  <si>
    <t>an 33017 Dobro</t>
  </si>
  <si>
    <t>K26</t>
  </si>
  <si>
    <t>2 Kassa</t>
  </si>
  <si>
    <t>an 4 Speisenerlöse</t>
  </si>
  <si>
    <t>an 4 Getränkeerlöse</t>
  </si>
  <si>
    <t>7 Mietaufwand</t>
  </si>
  <si>
    <t>an 2 Bank</t>
  </si>
  <si>
    <t>2 Bank</t>
  </si>
  <si>
    <t>4 Kundenskonto</t>
  </si>
  <si>
    <t>3 UST</t>
  </si>
  <si>
    <t>an 20016 F&amp;L</t>
  </si>
  <si>
    <t>33014 Müller</t>
  </si>
  <si>
    <t>33017 Dobro</t>
  </si>
  <si>
    <t xml:space="preserve">  </t>
  </si>
  <si>
    <t>an 5 Lieferantenskonto</t>
  </si>
  <si>
    <t>an 2 Vost</t>
  </si>
  <si>
    <t>Für die Zustellung der Backwaren und Pralinen zum Kunden "Fein und Lecker" (20016) stellt der Spediteur Hurtig 24,00 EUR inkl. 20 % USt in Rechnung, welche sofort mit Kreditkarte beglichen wird.</t>
  </si>
  <si>
    <t>Verkauf von Backwaren und Pralinen an den Kunden "Fein und Lecker" (20016) um 275,00 EUR inkl. Ust, zahlbar innerhalb von 30 Tagen netto Kassa oder innerhalb von 7 Tagen abzüglich 2% Skonto.</t>
  </si>
  <si>
    <t>No</t>
  </si>
  <si>
    <t>9 Privat</t>
  </si>
  <si>
    <t>4 EV Speisen</t>
  </si>
  <si>
    <t>4 EV Getränke</t>
  </si>
  <si>
    <t>7 Prov+Geb</t>
  </si>
  <si>
    <t>an 2 Forderung KK</t>
  </si>
  <si>
    <t>5 Biereinsatz</t>
  </si>
  <si>
    <t>5 Emballagen</t>
  </si>
  <si>
    <t>an 3 Ottakringer</t>
  </si>
  <si>
    <t>S14</t>
  </si>
  <si>
    <t>3 Ottakringer</t>
  </si>
  <si>
    <t>an 5 Biereinsatz</t>
  </si>
  <si>
    <t>S 15</t>
  </si>
  <si>
    <t>3 Verb. Bankomatkarte</t>
  </si>
  <si>
    <t>2 Fein und Lecker</t>
  </si>
  <si>
    <t>S 16</t>
  </si>
  <si>
    <t>7 Ausgangsfrachten</t>
  </si>
  <si>
    <t>an 3 Verb. KK</t>
  </si>
  <si>
    <t>4 HW Erlöse</t>
  </si>
  <si>
    <t>4 Erlösberichtigung</t>
  </si>
  <si>
    <t>S 19</t>
  </si>
  <si>
    <t>S 18</t>
  </si>
  <si>
    <t>8 Mahnspesenaufwand</t>
  </si>
  <si>
    <t>8 Verzugszinsenaufwand</t>
  </si>
  <si>
    <t>an 33051 Ottakringer</t>
  </si>
  <si>
    <t>8 Zinsaufwand</t>
  </si>
  <si>
    <t>an 8 Zinserträge</t>
  </si>
  <si>
    <t>8 Zinserträge</t>
  </si>
  <si>
    <t>7 Spesen des Geldverkehrs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</si>
</sst>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2]\ * #,##0.00_-;\-[$€-2]\ * #,##0.00_-;_-[$€-2]\ * &quot;-&quot;??_-;_-@_-"/>
  </numFmts>
  <fonts count="11" x14ac:knownFonts="1">
    <font>
      <sz val="12"/>
      <color theme="1"/>
      <name val="Calibri"/>
      <family val="2"/>
      <charset val="129"/>
      <scheme val="minor"/>
    </font>
    <font>
      <sz val="12"/>
      <color theme="1"/>
      <name val="Calibri"/>
      <family val="2"/>
      <charset val="134"/>
      <scheme val="minor"/>
    </font>
    <font>
      <sz val="11"/>
      <color theme="1"/>
      <name val="Arial"/>
    </font>
    <font>
      <u/>
      <sz val="12"/>
      <color theme="10"/>
      <name val="Calibri"/>
      <family val="2"/>
      <scheme val="minor"/>
    </font>
    <font>
      <u/>
      <sz val="12"/>
      <color theme="11"/>
      <name val="Calibri"/>
      <family val="2"/>
      <scheme val="minor"/>
    </font>
    <font>
      <sz val="12"/>
      <name val="Calibri"/>
      <family val="2"/>
      <scheme val="minor"/>
    </font>
    <font>
      <sz val="11"/>
      <name val="Arial"/>
    </font>
    <font>
      <b/>
      <sz val="11"/>
      <color theme="1"/>
      <name val="Calibri"/>
      <scheme val="minor"/>
    </font>
    <font>
      <b/>
      <sz val="12"/>
      <color theme="1"/>
      <name val="Calibri"/>
      <family val="2"/>
      <charset val="128"/>
      <scheme val="minor"/>
    </font>
    <font>
      <b/>
      <sz val="12"/>
      <color rgb="FFFF0000"/>
      <name val="Calibri"/>
      <scheme val="minor"/>
    </font>
    <font>
      <sz val="8"/>
      <name val="Calibri"/>
      <family val="2"/>
      <charset val="129"/>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0" fillId="0" borderId="1" xfId="0" applyBorder="1" applyAlignment="1">
      <alignment vertical="top"/>
    </xf>
    <xf numFmtId="0" fontId="0" fillId="2" borderId="1" xfId="0" applyFill="1" applyBorder="1"/>
    <xf numFmtId="0" fontId="0" fillId="2" borderId="1" xfId="0" applyFill="1" applyBorder="1" applyAlignment="1">
      <alignment vertical="top"/>
    </xf>
    <xf numFmtId="0" fontId="0" fillId="0" borderId="1" xfId="0" applyBorder="1" applyAlignment="1">
      <alignmen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5" fillId="2" borderId="1" xfId="0" applyFont="1" applyFill="1" applyBorder="1" applyAlignment="1">
      <alignment vertical="top"/>
    </xf>
    <xf numFmtId="0" fontId="5" fillId="2" borderId="1" xfId="0" applyFont="1" applyFill="1" applyBorder="1" applyAlignment="1">
      <alignment horizontal="left"/>
    </xf>
    <xf numFmtId="0" fontId="5" fillId="0" borderId="1" xfId="0" applyFont="1" applyBorder="1" applyAlignment="1">
      <alignment vertical="top"/>
    </xf>
    <xf numFmtId="0" fontId="6" fillId="0" borderId="1" xfId="0" applyFont="1" applyBorder="1" applyAlignment="1">
      <alignment horizontal="left" vertical="top" wrapText="1"/>
    </xf>
    <xf numFmtId="0" fontId="5" fillId="0" borderId="0" xfId="0" applyFont="1"/>
    <xf numFmtId="0" fontId="6" fillId="0" borderId="1" xfId="0" quotePrefix="1" applyFont="1" applyBorder="1" applyAlignment="1">
      <alignment horizontal="left" vertical="top" wrapText="1"/>
    </xf>
    <xf numFmtId="0" fontId="7" fillId="0" borderId="0" xfId="0" applyFont="1"/>
    <xf numFmtId="0" fontId="0" fillId="0" borderId="0" xfId="0" applyAlignment="1">
      <alignment horizontal="center"/>
    </xf>
    <xf numFmtId="0" fontId="0" fillId="0" borderId="1" xfId="0" applyBorder="1"/>
    <xf numFmtId="0" fontId="0" fillId="0" borderId="1" xfId="0" applyBorder="1" applyAlignment="1">
      <alignment horizontal="center"/>
    </xf>
    <xf numFmtId="164" fontId="0" fillId="0" borderId="1" xfId="0" applyNumberFormat="1" applyBorder="1"/>
    <xf numFmtId="0" fontId="0" fillId="0" borderId="1" xfId="0" quotePrefix="1" applyBorder="1" applyAlignment="1">
      <alignment horizontal="center"/>
    </xf>
    <xf numFmtId="164" fontId="0" fillId="0" borderId="0" xfId="0" applyNumberFormat="1"/>
    <xf numFmtId="44" fontId="0" fillId="0" borderId="1" xfId="87" applyFont="1" applyBorder="1"/>
    <xf numFmtId="44" fontId="0" fillId="0" borderId="1" xfId="0" applyNumberFormat="1" applyBorder="1"/>
    <xf numFmtId="44" fontId="0" fillId="0" borderId="0" xfId="0" applyNumberFormat="1"/>
    <xf numFmtId="0" fontId="8" fillId="0" borderId="0" xfId="0" applyFont="1" applyFill="1" applyAlignment="1">
      <alignment horizontal="center"/>
    </xf>
    <xf numFmtId="0" fontId="9" fillId="0" borderId="0" xfId="0" applyFont="1" applyFill="1" applyAlignment="1">
      <alignment horizontal="center"/>
    </xf>
  </cellXfs>
  <cellStyles count="94">
    <cellStyle name="Besuchter Link" xfId="2" builtinId="9" hidden="1"/>
    <cellStyle name="Besuchter Link" xfId="4" builtinId="9" hidden="1"/>
    <cellStyle name="Besuchter Link" xfId="6" builtinId="9" hidden="1"/>
    <cellStyle name="Besuchter Link" xfId="8" builtinId="9" hidden="1"/>
    <cellStyle name="Besuchter Link" xfId="10" builtinId="9" hidden="1"/>
    <cellStyle name="Besuchter Link" xfId="12" builtinId="9" hidden="1"/>
    <cellStyle name="Besuchter Link" xfId="14" builtinId="9" hidden="1"/>
    <cellStyle name="Besuchter Link" xfId="16" builtinId="9" hidden="1"/>
    <cellStyle name="Besuchter Link" xfId="18" builtinId="9" hidden="1"/>
    <cellStyle name="Besuchter Link" xfId="20" builtinId="9" hidden="1"/>
    <cellStyle name="Besuchter Link" xfId="22" builtinId="9" hidden="1"/>
    <cellStyle name="Besuchter Link" xfId="24" builtinId="9" hidden="1"/>
    <cellStyle name="Besuchter Link" xfId="26" builtinId="9" hidden="1"/>
    <cellStyle name="Besuchter Link" xfId="28" builtinId="9" hidden="1"/>
    <cellStyle name="Besuchter Link" xfId="30" builtinId="9" hidden="1"/>
    <cellStyle name="Besuchter Link" xfId="32" builtinId="9" hidden="1"/>
    <cellStyle name="Besuchter Link" xfId="34" builtinId="9" hidden="1"/>
    <cellStyle name="Besuchter Link" xfId="36" builtinId="9" hidden="1"/>
    <cellStyle name="Besuchter Link" xfId="38" builtinId="9" hidden="1"/>
    <cellStyle name="Besuchter Link" xfId="40" builtinId="9" hidden="1"/>
    <cellStyle name="Besuchter Link" xfId="42" builtinId="9" hidden="1"/>
    <cellStyle name="Besuchter Link" xfId="44"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9" builtinId="9" hidden="1"/>
    <cellStyle name="Besuchter Link" xfId="91" builtinId="9" hidden="1"/>
    <cellStyle name="Besuchter Link" xfId="93"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8" builtinId="8" hidden="1"/>
    <cellStyle name="Link" xfId="90" builtinId="8" hidden="1"/>
    <cellStyle name="Link" xfId="92" builtinId="8" hidden="1"/>
    <cellStyle name="Standard" xfId="0" builtinId="0"/>
    <cellStyle name="Währung" xfId="87" builtinId="4"/>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5" sqref="D5"/>
    </sheetView>
  </sheetViews>
  <sheetFormatPr baseColWidth="10" defaultRowHeight="15" x14ac:dyDescent="0"/>
  <cols>
    <col min="1" max="1" width="6" customWidth="1"/>
    <col min="2" max="2" width="6.83203125" customWidth="1"/>
    <col min="4" max="4" width="76" customWidth="1"/>
  </cols>
  <sheetData>
    <row r="1" spans="1:4">
      <c r="A1" s="2" t="s">
        <v>25</v>
      </c>
      <c r="B1" s="3" t="s">
        <v>4</v>
      </c>
      <c r="C1" s="7" t="s">
        <v>5</v>
      </c>
      <c r="D1" s="8" t="s">
        <v>6</v>
      </c>
    </row>
    <row r="2" spans="1:4" ht="26">
      <c r="A2" s="1">
        <v>1</v>
      </c>
      <c r="B2" s="1" t="s">
        <v>26</v>
      </c>
      <c r="C2" s="9" t="s">
        <v>27</v>
      </c>
      <c r="D2" s="10" t="s">
        <v>30</v>
      </c>
    </row>
    <row r="3" spans="1:4">
      <c r="A3" s="1">
        <v>2</v>
      </c>
      <c r="B3" s="1" t="s">
        <v>33</v>
      </c>
      <c r="C3" s="9" t="s">
        <v>28</v>
      </c>
      <c r="D3" s="10" t="s">
        <v>29</v>
      </c>
    </row>
    <row r="4" spans="1:4" ht="26">
      <c r="A4" s="1">
        <v>3</v>
      </c>
      <c r="B4" s="1" t="s">
        <v>33</v>
      </c>
      <c r="C4" s="9" t="s">
        <v>32</v>
      </c>
      <c r="D4" s="10" t="s">
        <v>77</v>
      </c>
    </row>
    <row r="5" spans="1:4" ht="26">
      <c r="A5" s="1">
        <v>4</v>
      </c>
      <c r="B5" s="1" t="s">
        <v>34</v>
      </c>
      <c r="C5" s="9" t="s">
        <v>31</v>
      </c>
      <c r="D5" s="10" t="s">
        <v>76</v>
      </c>
    </row>
    <row r="6" spans="1:4" ht="26">
      <c r="A6" s="1">
        <v>5</v>
      </c>
      <c r="B6" s="1" t="s">
        <v>35</v>
      </c>
      <c r="C6" s="9" t="s">
        <v>36</v>
      </c>
      <c r="D6" s="10" t="s">
        <v>37</v>
      </c>
    </row>
    <row r="7" spans="1:4" ht="39">
      <c r="A7" s="1">
        <v>6</v>
      </c>
      <c r="B7" s="1" t="s">
        <v>35</v>
      </c>
      <c r="C7" s="9" t="s">
        <v>38</v>
      </c>
      <c r="D7" s="10" t="s">
        <v>39</v>
      </c>
    </row>
    <row r="8" spans="1:4">
      <c r="A8" s="1">
        <v>7</v>
      </c>
      <c r="B8" s="1" t="s">
        <v>35</v>
      </c>
      <c r="C8" s="9" t="s">
        <v>40</v>
      </c>
      <c r="D8" s="10" t="s">
        <v>41</v>
      </c>
    </row>
    <row r="9" spans="1:4">
      <c r="A9" s="1">
        <v>8</v>
      </c>
      <c r="B9" s="1" t="s">
        <v>42</v>
      </c>
      <c r="C9" s="9" t="s">
        <v>43</v>
      </c>
      <c r="D9" s="12" t="s">
        <v>44</v>
      </c>
    </row>
    <row r="10" spans="1:4" ht="26">
      <c r="A10" s="1">
        <v>9</v>
      </c>
      <c r="B10" s="1" t="s">
        <v>42</v>
      </c>
      <c r="C10" s="9" t="s">
        <v>43</v>
      </c>
      <c r="D10" s="12" t="s">
        <v>45</v>
      </c>
    </row>
    <row r="11" spans="1:4">
      <c r="A11" s="1">
        <v>10</v>
      </c>
      <c r="B11" s="1" t="s">
        <v>42</v>
      </c>
      <c r="C11" s="9" t="s">
        <v>43</v>
      </c>
      <c r="D11" s="12" t="s">
        <v>46</v>
      </c>
    </row>
    <row r="12" spans="1:4" ht="26">
      <c r="A12" s="1">
        <v>11</v>
      </c>
      <c r="B12" s="1" t="s">
        <v>42</v>
      </c>
      <c r="C12" s="9" t="s">
        <v>43</v>
      </c>
      <c r="D12" s="12" t="s">
        <v>47</v>
      </c>
    </row>
    <row r="13" spans="1:4" ht="30">
      <c r="A13" s="1">
        <v>12</v>
      </c>
      <c r="B13" s="1" t="s">
        <v>42</v>
      </c>
      <c r="C13" s="9" t="s">
        <v>43</v>
      </c>
      <c r="D13" s="6" t="s">
        <v>48</v>
      </c>
    </row>
    <row r="14" spans="1:4" ht="39">
      <c r="A14" s="1">
        <v>13</v>
      </c>
      <c r="B14" s="1" t="s">
        <v>42</v>
      </c>
      <c r="C14" s="9" t="s">
        <v>49</v>
      </c>
      <c r="D14" s="10" t="s">
        <v>54</v>
      </c>
    </row>
    <row r="15" spans="1:4">
      <c r="A15" s="1">
        <v>14</v>
      </c>
      <c r="B15" s="1" t="s">
        <v>3</v>
      </c>
      <c r="C15" s="9" t="s">
        <v>50</v>
      </c>
      <c r="D15" s="10" t="s">
        <v>55</v>
      </c>
    </row>
    <row r="16" spans="1:4" ht="39">
      <c r="A16" s="1">
        <v>15</v>
      </c>
      <c r="B16" s="1" t="s">
        <v>3</v>
      </c>
      <c r="C16" s="9" t="s">
        <v>51</v>
      </c>
      <c r="D16" s="5" t="s">
        <v>52</v>
      </c>
    </row>
    <row r="17" spans="1:4" ht="39">
      <c r="A17" s="1">
        <v>16</v>
      </c>
      <c r="B17" s="1" t="s">
        <v>0</v>
      </c>
      <c r="C17" s="9" t="s">
        <v>56</v>
      </c>
      <c r="D17" s="10" t="s">
        <v>123</v>
      </c>
    </row>
    <row r="18" spans="1:4" ht="39">
      <c r="A18" s="1">
        <v>17</v>
      </c>
      <c r="B18" s="1" t="s">
        <v>0</v>
      </c>
      <c r="C18" s="9" t="s">
        <v>57</v>
      </c>
      <c r="D18" s="5" t="s">
        <v>122</v>
      </c>
    </row>
    <row r="19" spans="1:4" ht="26">
      <c r="A19" s="1">
        <v>18</v>
      </c>
      <c r="B19" s="1" t="s">
        <v>1</v>
      </c>
      <c r="C19" s="9" t="s">
        <v>59</v>
      </c>
      <c r="D19" s="10" t="s">
        <v>60</v>
      </c>
    </row>
    <row r="20" spans="1:4" ht="26">
      <c r="A20" s="1">
        <v>19</v>
      </c>
      <c r="B20" s="1" t="s">
        <v>2</v>
      </c>
      <c r="C20" s="9" t="s">
        <v>61</v>
      </c>
      <c r="D20" s="5" t="s">
        <v>62</v>
      </c>
    </row>
    <row r="21" spans="1:4" ht="26">
      <c r="A21" s="1">
        <v>20</v>
      </c>
      <c r="B21" s="1" t="s">
        <v>70</v>
      </c>
      <c r="C21" s="9" t="s">
        <v>71</v>
      </c>
      <c r="D21" s="5" t="s">
        <v>72</v>
      </c>
    </row>
    <row r="22" spans="1:4" ht="52">
      <c r="A22" s="1">
        <v>21</v>
      </c>
      <c r="B22" s="1" t="s">
        <v>69</v>
      </c>
      <c r="C22" s="9" t="s">
        <v>63</v>
      </c>
      <c r="D22" s="10" t="s">
        <v>64</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75" zoomScaleNormal="75" zoomScalePageLayoutView="75" workbookViewId="0">
      <selection activeCell="D17" sqref="D17"/>
    </sheetView>
  </sheetViews>
  <sheetFormatPr baseColWidth="10" defaultRowHeight="15" x14ac:dyDescent="0"/>
  <cols>
    <col min="1" max="1" width="3.33203125" customWidth="1"/>
    <col min="2" max="2" width="5" customWidth="1"/>
    <col min="3" max="3" width="5.1640625" style="11" customWidth="1"/>
    <col min="4" max="4" width="70" style="11" customWidth="1"/>
    <col min="5" max="5" width="19.83203125" customWidth="1"/>
    <col min="6" max="6" width="21.5" customWidth="1"/>
    <col min="7" max="11" width="22.6640625" customWidth="1"/>
  </cols>
  <sheetData>
    <row r="1" spans="1:6">
      <c r="A1" s="2" t="s">
        <v>25</v>
      </c>
      <c r="B1" s="3" t="s">
        <v>4</v>
      </c>
      <c r="C1" s="7" t="s">
        <v>5</v>
      </c>
      <c r="D1" s="8" t="s">
        <v>6</v>
      </c>
      <c r="E1" s="2" t="s">
        <v>15</v>
      </c>
      <c r="F1" s="2" t="s">
        <v>7</v>
      </c>
    </row>
    <row r="2" spans="1:6" ht="43" customHeight="1">
      <c r="A2" s="1">
        <v>1</v>
      </c>
      <c r="B2" s="1" t="s">
        <v>26</v>
      </c>
      <c r="C2" s="9" t="s">
        <v>27</v>
      </c>
      <c r="D2" s="10" t="s">
        <v>30</v>
      </c>
      <c r="E2" s="4" t="s">
        <v>14</v>
      </c>
      <c r="F2" s="4" t="s">
        <v>65</v>
      </c>
    </row>
    <row r="3" spans="1:6" ht="43" customHeight="1">
      <c r="A3" s="1">
        <v>2</v>
      </c>
      <c r="B3" s="1" t="s">
        <v>33</v>
      </c>
      <c r="C3" s="9" t="s">
        <v>28</v>
      </c>
      <c r="D3" s="10" t="s">
        <v>29</v>
      </c>
      <c r="E3" s="4" t="s">
        <v>14</v>
      </c>
      <c r="F3" s="4" t="s">
        <v>65</v>
      </c>
    </row>
    <row r="4" spans="1:6" ht="43" customHeight="1">
      <c r="A4" s="1">
        <v>3</v>
      </c>
      <c r="B4" s="1" t="s">
        <v>33</v>
      </c>
      <c r="C4" s="9" t="s">
        <v>32</v>
      </c>
      <c r="D4" s="10" t="s">
        <v>77</v>
      </c>
      <c r="E4" s="4" t="s">
        <v>14</v>
      </c>
      <c r="F4" s="4" t="s">
        <v>24</v>
      </c>
    </row>
    <row r="5" spans="1:6" ht="43" customHeight="1">
      <c r="A5" s="1">
        <v>4</v>
      </c>
      <c r="B5" s="1" t="s">
        <v>34</v>
      </c>
      <c r="C5" s="9" t="s">
        <v>31</v>
      </c>
      <c r="D5" s="10" t="s">
        <v>53</v>
      </c>
      <c r="E5" s="4" t="s">
        <v>12</v>
      </c>
      <c r="F5" s="4" t="s">
        <v>9</v>
      </c>
    </row>
    <row r="6" spans="1:6" ht="43" customHeight="1">
      <c r="A6" s="1">
        <v>5</v>
      </c>
      <c r="B6" s="1" t="s">
        <v>35</v>
      </c>
      <c r="C6" s="9" t="s">
        <v>36</v>
      </c>
      <c r="D6" s="10" t="s">
        <v>37</v>
      </c>
      <c r="E6" s="4" t="s">
        <v>12</v>
      </c>
      <c r="F6" s="4" t="s">
        <v>66</v>
      </c>
    </row>
    <row r="7" spans="1:6" ht="43" customHeight="1">
      <c r="A7" s="1">
        <v>6</v>
      </c>
      <c r="B7" s="1" t="s">
        <v>35</v>
      </c>
      <c r="C7" s="9" t="s">
        <v>38</v>
      </c>
      <c r="D7" s="10" t="s">
        <v>39</v>
      </c>
      <c r="E7" s="4" t="s">
        <v>12</v>
      </c>
      <c r="F7" s="4" t="s">
        <v>8</v>
      </c>
    </row>
    <row r="8" spans="1:6" ht="28" customHeight="1">
      <c r="A8" s="1">
        <v>7</v>
      </c>
      <c r="B8" s="1" t="s">
        <v>35</v>
      </c>
      <c r="C8" s="9" t="s">
        <v>40</v>
      </c>
      <c r="D8" s="10" t="s">
        <v>41</v>
      </c>
      <c r="E8" s="4" t="s">
        <v>17</v>
      </c>
      <c r="F8" s="4" t="s">
        <v>67</v>
      </c>
    </row>
    <row r="9" spans="1:6" ht="31" customHeight="1">
      <c r="A9" s="1">
        <v>8</v>
      </c>
      <c r="B9" s="1" t="s">
        <v>42</v>
      </c>
      <c r="C9" s="9" t="s">
        <v>43</v>
      </c>
      <c r="D9" s="12" t="s">
        <v>44</v>
      </c>
      <c r="E9" s="4" t="s">
        <v>14</v>
      </c>
      <c r="F9" s="4" t="s">
        <v>68</v>
      </c>
    </row>
    <row r="10" spans="1:6" ht="30" customHeight="1">
      <c r="A10" s="1">
        <v>9</v>
      </c>
      <c r="B10" s="1" t="s">
        <v>42</v>
      </c>
      <c r="C10" s="9" t="s">
        <v>43</v>
      </c>
      <c r="D10" s="12" t="s">
        <v>45</v>
      </c>
      <c r="E10" s="4" t="s">
        <v>13</v>
      </c>
      <c r="F10" s="4" t="s">
        <v>16</v>
      </c>
    </row>
    <row r="11" spans="1:6" ht="23" customHeight="1">
      <c r="A11" s="1">
        <v>10</v>
      </c>
      <c r="B11" s="1" t="s">
        <v>42</v>
      </c>
      <c r="C11" s="9" t="s">
        <v>43</v>
      </c>
      <c r="D11" s="12" t="s">
        <v>46</v>
      </c>
      <c r="E11" s="4" t="s">
        <v>13</v>
      </c>
      <c r="F11" s="4" t="s">
        <v>73</v>
      </c>
    </row>
    <row r="12" spans="1:6" ht="43" customHeight="1">
      <c r="A12" s="1">
        <v>11</v>
      </c>
      <c r="B12" s="1" t="s">
        <v>42</v>
      </c>
      <c r="C12" s="9" t="s">
        <v>43</v>
      </c>
      <c r="D12" s="12" t="s">
        <v>47</v>
      </c>
      <c r="E12" s="4" t="s">
        <v>13</v>
      </c>
      <c r="F12" s="4" t="s">
        <v>19</v>
      </c>
    </row>
    <row r="13" spans="1:6" ht="43" customHeight="1">
      <c r="A13" s="1">
        <v>12</v>
      </c>
      <c r="B13" s="1" t="s">
        <v>42</v>
      </c>
      <c r="C13" s="9" t="s">
        <v>43</v>
      </c>
      <c r="D13" s="6" t="s">
        <v>48</v>
      </c>
      <c r="E13" s="4" t="s">
        <v>13</v>
      </c>
      <c r="F13" s="4" t="s">
        <v>21</v>
      </c>
    </row>
    <row r="14" spans="1:6" ht="43" customHeight="1">
      <c r="A14" s="1">
        <v>13</v>
      </c>
      <c r="B14" s="1" t="s">
        <v>42</v>
      </c>
      <c r="C14" s="9" t="s">
        <v>49</v>
      </c>
      <c r="D14" s="10" t="s">
        <v>54</v>
      </c>
      <c r="E14" s="4" t="s">
        <v>17</v>
      </c>
      <c r="F14" s="4" t="s">
        <v>75</v>
      </c>
    </row>
    <row r="15" spans="1:6" ht="43" customHeight="1">
      <c r="A15" s="1">
        <v>14</v>
      </c>
      <c r="B15" s="1" t="s">
        <v>3</v>
      </c>
      <c r="C15" s="9" t="s">
        <v>50</v>
      </c>
      <c r="D15" s="10" t="s">
        <v>55</v>
      </c>
      <c r="E15" s="4" t="s">
        <v>12</v>
      </c>
      <c r="F15" s="4" t="s">
        <v>22</v>
      </c>
    </row>
    <row r="16" spans="1:6" ht="43" customHeight="1">
      <c r="A16" s="1">
        <v>15</v>
      </c>
      <c r="B16" s="1" t="s">
        <v>3</v>
      </c>
      <c r="C16" s="9" t="s">
        <v>51</v>
      </c>
      <c r="D16" s="5" t="s">
        <v>52</v>
      </c>
      <c r="E16" s="4" t="s">
        <v>12</v>
      </c>
      <c r="F16" s="4" t="s">
        <v>10</v>
      </c>
    </row>
    <row r="17" spans="1:6" ht="43" customHeight="1">
      <c r="A17" s="1">
        <v>16</v>
      </c>
      <c r="B17" s="1" t="s">
        <v>0</v>
      </c>
      <c r="C17" s="9" t="s">
        <v>56</v>
      </c>
      <c r="D17" s="10" t="s">
        <v>123</v>
      </c>
      <c r="E17" s="4" t="s">
        <v>12</v>
      </c>
      <c r="F17" s="4" t="s">
        <v>9</v>
      </c>
    </row>
    <row r="18" spans="1:6" ht="43" customHeight="1">
      <c r="A18" s="1">
        <v>17</v>
      </c>
      <c r="B18" s="1" t="s">
        <v>0</v>
      </c>
      <c r="C18" s="9" t="s">
        <v>57</v>
      </c>
      <c r="D18" s="5" t="s">
        <v>58</v>
      </c>
      <c r="E18" s="4" t="s">
        <v>12</v>
      </c>
      <c r="F18" s="4" t="s">
        <v>11</v>
      </c>
    </row>
    <row r="19" spans="1:6" ht="43" customHeight="1">
      <c r="A19" s="1">
        <v>18</v>
      </c>
      <c r="B19" s="1" t="s">
        <v>1</v>
      </c>
      <c r="C19" s="9" t="s">
        <v>59</v>
      </c>
      <c r="D19" s="10" t="s">
        <v>60</v>
      </c>
      <c r="E19" s="4" t="s">
        <v>12</v>
      </c>
      <c r="F19" s="4" t="s">
        <v>20</v>
      </c>
    </row>
    <row r="20" spans="1:6" ht="43" customHeight="1">
      <c r="A20" s="1">
        <v>19</v>
      </c>
      <c r="B20" s="1" t="s">
        <v>2</v>
      </c>
      <c r="C20" s="9" t="s">
        <v>61</v>
      </c>
      <c r="D20" s="5" t="s">
        <v>62</v>
      </c>
      <c r="E20" s="4" t="s">
        <v>12</v>
      </c>
      <c r="F20" s="4" t="s">
        <v>18</v>
      </c>
    </row>
    <row r="21" spans="1:6" ht="43" customHeight="1">
      <c r="A21" s="1">
        <v>20</v>
      </c>
      <c r="B21" s="1" t="s">
        <v>70</v>
      </c>
      <c r="C21" s="9" t="s">
        <v>71</v>
      </c>
      <c r="D21" s="5" t="s">
        <v>72</v>
      </c>
      <c r="E21" s="4" t="s">
        <v>13</v>
      </c>
      <c r="F21" s="4" t="s">
        <v>23</v>
      </c>
    </row>
    <row r="22" spans="1:6" ht="66" customHeight="1">
      <c r="A22" s="1">
        <v>21</v>
      </c>
      <c r="B22" s="1" t="s">
        <v>69</v>
      </c>
      <c r="C22" s="9" t="s">
        <v>63</v>
      </c>
      <c r="D22" s="10" t="s">
        <v>64</v>
      </c>
      <c r="E22" s="4" t="s">
        <v>14</v>
      </c>
      <c r="F22" s="4" t="s">
        <v>74</v>
      </c>
    </row>
  </sheetData>
  <sortState ref="A2:F24">
    <sortCondition ref="A2:A24"/>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92"/>
  <sheetViews>
    <sheetView tabSelected="1" topLeftCell="A19" zoomScale="85" zoomScaleNormal="85" zoomScalePageLayoutView="85" workbookViewId="0">
      <selection activeCell="F56" sqref="F56"/>
    </sheetView>
  </sheetViews>
  <sheetFormatPr baseColWidth="10" defaultRowHeight="15" x14ac:dyDescent="0"/>
  <cols>
    <col min="1" max="1" width="10.83203125" style="14"/>
    <col min="4" max="4" width="21.5" customWidth="1"/>
    <col min="5" max="5" width="14" customWidth="1"/>
    <col min="6" max="6" width="15.1640625" customWidth="1"/>
    <col min="8" max="8" width="7.5" style="23" customWidth="1"/>
    <col min="9" max="9" width="12.83203125" customWidth="1"/>
    <col min="11" max="11" width="11" bestFit="1" customWidth="1"/>
  </cols>
  <sheetData>
    <row r="1" spans="1:14">
      <c r="B1" s="13" t="s">
        <v>78</v>
      </c>
      <c r="G1" s="14"/>
      <c r="I1" t="s">
        <v>79</v>
      </c>
      <c r="M1" t="s">
        <v>80</v>
      </c>
    </row>
    <row r="2" spans="1:14">
      <c r="B2" t="s">
        <v>81</v>
      </c>
      <c r="G2" s="14"/>
      <c r="I2">
        <v>20016</v>
      </c>
      <c r="J2" t="s">
        <v>82</v>
      </c>
      <c r="M2">
        <v>33014</v>
      </c>
      <c r="N2" t="s">
        <v>83</v>
      </c>
    </row>
    <row r="3" spans="1:14">
      <c r="A3" s="16" t="s">
        <v>124</v>
      </c>
      <c r="B3" s="15" t="s">
        <v>5</v>
      </c>
      <c r="C3" s="15" t="s">
        <v>4</v>
      </c>
      <c r="D3" s="15" t="s">
        <v>84</v>
      </c>
      <c r="E3" s="15" t="s">
        <v>85</v>
      </c>
      <c r="F3" s="15" t="s">
        <v>86</v>
      </c>
      <c r="G3" s="16" t="s">
        <v>87</v>
      </c>
      <c r="I3">
        <v>20099</v>
      </c>
      <c r="J3" t="s">
        <v>88</v>
      </c>
      <c r="M3">
        <v>33017</v>
      </c>
      <c r="N3" t="s">
        <v>89</v>
      </c>
    </row>
    <row r="4" spans="1:14">
      <c r="A4" s="16">
        <v>1</v>
      </c>
      <c r="B4" s="15" t="s">
        <v>27</v>
      </c>
      <c r="C4" s="15" t="s">
        <v>26</v>
      </c>
      <c r="D4" s="15" t="s">
        <v>90</v>
      </c>
      <c r="E4" s="17">
        <f>F6/1.1</f>
        <v>27.27272727272727</v>
      </c>
      <c r="F4" s="17"/>
      <c r="G4" s="18" t="s">
        <v>91</v>
      </c>
      <c r="H4" s="23">
        <v>2</v>
      </c>
      <c r="M4">
        <v>33050</v>
      </c>
      <c r="N4" t="s">
        <v>92</v>
      </c>
    </row>
    <row r="5" spans="1:14">
      <c r="A5" s="16"/>
      <c r="B5" s="15"/>
      <c r="C5" s="15"/>
      <c r="D5" s="15" t="s">
        <v>93</v>
      </c>
      <c r="E5" s="17">
        <f>E4/10</f>
        <v>2.7272727272727271</v>
      </c>
      <c r="F5" s="17"/>
      <c r="G5" s="16"/>
      <c r="M5">
        <v>33999</v>
      </c>
      <c r="N5" t="s">
        <v>88</v>
      </c>
    </row>
    <row r="6" spans="1:14">
      <c r="A6" s="16"/>
      <c r="B6" s="15"/>
      <c r="C6" s="15"/>
      <c r="D6" s="15" t="s">
        <v>94</v>
      </c>
      <c r="E6" s="17"/>
      <c r="F6" s="17">
        <v>30</v>
      </c>
      <c r="G6" s="16"/>
    </row>
    <row r="7" spans="1:14">
      <c r="A7" s="16">
        <v>2</v>
      </c>
      <c r="B7" s="15" t="s">
        <v>28</v>
      </c>
      <c r="C7" s="15" t="s">
        <v>33</v>
      </c>
      <c r="D7" s="15" t="s">
        <v>95</v>
      </c>
      <c r="E7" s="17">
        <v>12.1</v>
      </c>
      <c r="F7" s="17"/>
      <c r="G7" s="18" t="s">
        <v>91</v>
      </c>
      <c r="H7" s="23">
        <v>2</v>
      </c>
    </row>
    <row r="8" spans="1:14">
      <c r="A8" s="16"/>
      <c r="B8" s="15"/>
      <c r="C8" s="15"/>
      <c r="D8" s="15" t="s">
        <v>94</v>
      </c>
      <c r="E8" s="17"/>
      <c r="F8" s="17">
        <v>12.1</v>
      </c>
      <c r="G8" s="16"/>
    </row>
    <row r="9" spans="1:14">
      <c r="A9" s="16">
        <v>3</v>
      </c>
      <c r="B9" s="15" t="s">
        <v>96</v>
      </c>
      <c r="C9" s="15" t="s">
        <v>33</v>
      </c>
      <c r="D9" s="15" t="s">
        <v>125</v>
      </c>
      <c r="E9" s="17">
        <f>F10+F11+F12</f>
        <v>457.3</v>
      </c>
      <c r="F9" s="17"/>
      <c r="G9" s="18" t="s">
        <v>91</v>
      </c>
      <c r="H9" s="23">
        <v>3</v>
      </c>
    </row>
    <row r="10" spans="1:14">
      <c r="A10" s="16"/>
      <c r="B10" s="15"/>
      <c r="C10" s="15"/>
      <c r="D10" s="15" t="s">
        <v>127</v>
      </c>
      <c r="E10" s="17"/>
      <c r="F10" s="17">
        <v>189.5</v>
      </c>
      <c r="G10" s="16"/>
    </row>
    <row r="11" spans="1:14">
      <c r="A11" s="16"/>
      <c r="B11" s="15"/>
      <c r="C11" s="15"/>
      <c r="D11" s="15" t="s">
        <v>126</v>
      </c>
      <c r="E11" s="17"/>
      <c r="F11" s="17">
        <v>209</v>
      </c>
      <c r="G11" s="16"/>
    </row>
    <row r="12" spans="1:14">
      <c r="A12" s="16"/>
      <c r="B12" s="15"/>
      <c r="C12" s="15"/>
      <c r="D12" s="15" t="s">
        <v>115</v>
      </c>
      <c r="E12" s="17"/>
      <c r="F12" s="17">
        <f>(F10*0.2)+F11*0.1</f>
        <v>58.8</v>
      </c>
      <c r="G12" s="16"/>
      <c r="I12" s="19">
        <f>F12+F11+F10</f>
        <v>457.3</v>
      </c>
    </row>
    <row r="13" spans="1:14">
      <c r="A13" s="16">
        <v>4</v>
      </c>
      <c r="B13" s="15" t="s">
        <v>97</v>
      </c>
      <c r="C13" s="15" t="s">
        <v>34</v>
      </c>
      <c r="D13" s="15" t="s">
        <v>98</v>
      </c>
      <c r="E13" s="17">
        <v>238.7</v>
      </c>
      <c r="F13" s="17"/>
      <c r="G13" s="16"/>
      <c r="H13" s="23">
        <v>2</v>
      </c>
    </row>
    <row r="14" spans="1:14">
      <c r="A14" s="16"/>
      <c r="B14" s="15"/>
      <c r="C14" s="15"/>
      <c r="D14" s="15" t="s">
        <v>99</v>
      </c>
      <c r="E14" s="17"/>
      <c r="F14" s="17">
        <v>217</v>
      </c>
      <c r="G14" s="18" t="s">
        <v>100</v>
      </c>
    </row>
    <row r="15" spans="1:14">
      <c r="A15" s="16"/>
      <c r="B15" s="15"/>
      <c r="C15" s="15"/>
      <c r="D15" s="15" t="s">
        <v>101</v>
      </c>
      <c r="E15" s="17"/>
      <c r="F15" s="17">
        <f>F14/10</f>
        <v>21.7</v>
      </c>
      <c r="G15" s="16"/>
    </row>
    <row r="16" spans="1:14">
      <c r="A16" s="16">
        <v>5</v>
      </c>
      <c r="B16" s="15" t="s">
        <v>102</v>
      </c>
      <c r="C16" s="15" t="s">
        <v>35</v>
      </c>
      <c r="D16" s="15" t="s">
        <v>103</v>
      </c>
      <c r="E16" s="17">
        <v>2362.5</v>
      </c>
      <c r="F16" s="17"/>
      <c r="G16" s="18" t="s">
        <v>91</v>
      </c>
      <c r="H16" s="23">
        <v>2</v>
      </c>
    </row>
    <row r="17" spans="1:11">
      <c r="A17" s="16"/>
      <c r="B17" s="15"/>
      <c r="C17" s="15"/>
      <c r="D17" s="15" t="s">
        <v>93</v>
      </c>
      <c r="E17" s="17">
        <v>236.25</v>
      </c>
      <c r="F17" s="17"/>
      <c r="G17" s="16"/>
    </row>
    <row r="18" spans="1:11">
      <c r="A18" s="16"/>
      <c r="B18" s="15"/>
      <c r="C18" s="15"/>
      <c r="D18" s="15" t="s">
        <v>104</v>
      </c>
      <c r="E18" s="17"/>
      <c r="F18" s="17">
        <f>E16+E17</f>
        <v>2598.75</v>
      </c>
      <c r="G18" s="16"/>
      <c r="I18">
        <v>2625</v>
      </c>
      <c r="J18">
        <f>I18*0.9</f>
        <v>2362.5</v>
      </c>
    </row>
    <row r="19" spans="1:11">
      <c r="A19" s="16">
        <v>6</v>
      </c>
      <c r="B19" s="15" t="s">
        <v>38</v>
      </c>
      <c r="C19" s="15" t="s">
        <v>35</v>
      </c>
      <c r="D19" s="15" t="s">
        <v>105</v>
      </c>
      <c r="E19" s="17">
        <v>6413.5</v>
      </c>
      <c r="F19" s="17"/>
      <c r="G19" s="18" t="s">
        <v>91</v>
      </c>
      <c r="H19" s="23">
        <v>2</v>
      </c>
    </row>
    <row r="20" spans="1:11">
      <c r="A20" s="16"/>
      <c r="B20" s="15"/>
      <c r="C20" s="15"/>
      <c r="D20" s="15" t="s">
        <v>93</v>
      </c>
      <c r="E20" s="17">
        <f>E19/10</f>
        <v>641.35</v>
      </c>
      <c r="F20" s="17"/>
      <c r="G20" s="16"/>
    </row>
    <row r="21" spans="1:11">
      <c r="A21" s="16"/>
      <c r="B21" s="15"/>
      <c r="C21" s="15"/>
      <c r="D21" s="15" t="s">
        <v>106</v>
      </c>
      <c r="E21" s="17"/>
      <c r="F21" s="17">
        <f>E19+E20</f>
        <v>7054.85</v>
      </c>
      <c r="G21" s="16"/>
    </row>
    <row r="22" spans="1:11">
      <c r="A22" s="16">
        <v>7</v>
      </c>
      <c r="B22" s="15" t="s">
        <v>107</v>
      </c>
      <c r="C22" s="15" t="s">
        <v>35</v>
      </c>
      <c r="D22" s="15" t="s">
        <v>108</v>
      </c>
      <c r="E22" s="17">
        <f>5148+537.6</f>
        <v>5685.6</v>
      </c>
      <c r="F22" s="17"/>
      <c r="G22" s="16"/>
      <c r="H22" s="23">
        <v>3</v>
      </c>
    </row>
    <row r="23" spans="1:11">
      <c r="A23" s="16"/>
      <c r="B23" s="15"/>
      <c r="C23" s="15"/>
      <c r="D23" s="15" t="s">
        <v>109</v>
      </c>
      <c r="E23" s="17"/>
      <c r="F23" s="17">
        <f>5148/1.1</f>
        <v>4680</v>
      </c>
      <c r="G23" s="18" t="s">
        <v>100</v>
      </c>
      <c r="I23" s="19">
        <f>F23*0.1</f>
        <v>468</v>
      </c>
      <c r="K23" s="19">
        <f>I23+F23</f>
        <v>5148</v>
      </c>
    </row>
    <row r="24" spans="1:11">
      <c r="A24" s="16"/>
      <c r="B24" s="15"/>
      <c r="C24" s="15"/>
      <c r="D24" s="15" t="s">
        <v>110</v>
      </c>
      <c r="E24" s="17"/>
      <c r="F24" s="17">
        <f>537.6/1.2</f>
        <v>448.00000000000006</v>
      </c>
      <c r="G24" s="18" t="s">
        <v>100</v>
      </c>
      <c r="I24" s="19">
        <f>F24*0.2</f>
        <v>89.600000000000023</v>
      </c>
      <c r="K24" s="19">
        <f>I24+F24</f>
        <v>537.60000000000014</v>
      </c>
    </row>
    <row r="25" spans="1:11">
      <c r="A25" s="16"/>
      <c r="B25" s="15"/>
      <c r="C25" s="15"/>
      <c r="D25" s="15" t="s">
        <v>101</v>
      </c>
      <c r="E25" s="17"/>
      <c r="F25" s="17">
        <f>F23/10+F24/5</f>
        <v>557.6</v>
      </c>
      <c r="G25" s="16"/>
      <c r="I25" s="19">
        <f>I23+I24</f>
        <v>557.6</v>
      </c>
    </row>
    <row r="26" spans="1:11">
      <c r="A26" s="16">
        <v>8</v>
      </c>
      <c r="B26" s="15" t="s">
        <v>43</v>
      </c>
      <c r="C26" s="15" t="s">
        <v>42</v>
      </c>
      <c r="D26" s="15" t="s">
        <v>111</v>
      </c>
      <c r="E26" s="17">
        <f>F28/1.2</f>
        <v>7800</v>
      </c>
      <c r="F26" s="17"/>
      <c r="G26" s="18" t="s">
        <v>91</v>
      </c>
      <c r="H26" s="23">
        <v>2</v>
      </c>
    </row>
    <row r="27" spans="1:11">
      <c r="A27" s="16"/>
      <c r="B27" s="15"/>
      <c r="C27" s="15"/>
      <c r="D27" s="15" t="s">
        <v>93</v>
      </c>
      <c r="E27" s="17">
        <f>E26/5</f>
        <v>1560</v>
      </c>
      <c r="F27" s="17"/>
      <c r="G27" s="16"/>
    </row>
    <row r="28" spans="1:11">
      <c r="A28" s="16"/>
      <c r="B28" s="15"/>
      <c r="C28" s="15"/>
      <c r="D28" s="15" t="s">
        <v>112</v>
      </c>
      <c r="E28" s="17"/>
      <c r="F28" s="17">
        <v>9360</v>
      </c>
      <c r="G28" s="16"/>
    </row>
    <row r="29" spans="1:11">
      <c r="A29" s="16">
        <v>9</v>
      </c>
      <c r="B29" s="15" t="s">
        <v>43</v>
      </c>
      <c r="C29" s="15" t="s">
        <v>42</v>
      </c>
      <c r="D29" s="15" t="s">
        <v>113</v>
      </c>
      <c r="E29" s="17">
        <v>233.93</v>
      </c>
      <c r="F29" s="17"/>
      <c r="G29" s="16"/>
      <c r="H29" s="23">
        <v>3</v>
      </c>
    </row>
    <row r="30" spans="1:11">
      <c r="A30" s="16"/>
      <c r="B30" s="15"/>
      <c r="C30" s="15"/>
      <c r="D30" s="15" t="s">
        <v>114</v>
      </c>
      <c r="E30" s="17">
        <f>(F32-E29)/1.1</f>
        <v>4.3363636363636191</v>
      </c>
      <c r="F30" s="17"/>
      <c r="G30" s="18" t="s">
        <v>91</v>
      </c>
    </row>
    <row r="31" spans="1:11">
      <c r="A31" s="16"/>
      <c r="B31" s="15"/>
      <c r="C31" s="15"/>
      <c r="D31" s="15" t="s">
        <v>115</v>
      </c>
      <c r="E31" s="17">
        <f>E30/10</f>
        <v>0.43363636363636193</v>
      </c>
      <c r="F31" s="17"/>
      <c r="G31" s="16"/>
      <c r="I31" s="19">
        <f>E29-F32</f>
        <v>-4.7699999999999818</v>
      </c>
    </row>
    <row r="32" spans="1:11">
      <c r="A32" s="16"/>
      <c r="B32" s="15"/>
      <c r="C32" s="15"/>
      <c r="D32" s="15" t="s">
        <v>116</v>
      </c>
      <c r="E32" s="17"/>
      <c r="F32" s="17">
        <f>E13</f>
        <v>238.7</v>
      </c>
      <c r="G32" s="16"/>
    </row>
    <row r="33" spans="1:10">
      <c r="A33" s="16">
        <v>10</v>
      </c>
      <c r="B33" s="15" t="s">
        <v>43</v>
      </c>
      <c r="C33" s="15" t="s">
        <v>42</v>
      </c>
      <c r="D33" s="15" t="s">
        <v>117</v>
      </c>
      <c r="E33" s="17">
        <f>F18</f>
        <v>2598.75</v>
      </c>
      <c r="F33" s="17"/>
      <c r="G33" s="16">
        <v>0</v>
      </c>
      <c r="H33" s="23">
        <v>2</v>
      </c>
    </row>
    <row r="34" spans="1:10">
      <c r="A34" s="16"/>
      <c r="B34" s="15"/>
      <c r="C34" s="15"/>
      <c r="D34" s="15" t="s">
        <v>112</v>
      </c>
      <c r="E34" s="17"/>
      <c r="F34" s="17">
        <f>E33</f>
        <v>2598.75</v>
      </c>
      <c r="G34" s="16"/>
    </row>
    <row r="35" spans="1:10">
      <c r="A35" s="16">
        <v>11</v>
      </c>
      <c r="B35" s="15" t="s">
        <v>43</v>
      </c>
      <c r="C35" s="15" t="s">
        <v>42</v>
      </c>
      <c r="D35" s="15" t="s">
        <v>118</v>
      </c>
      <c r="E35" s="17">
        <f>F21</f>
        <v>7054.85</v>
      </c>
      <c r="F35" s="17"/>
      <c r="G35" s="16"/>
      <c r="H35" s="23">
        <v>3</v>
      </c>
    </row>
    <row r="36" spans="1:10">
      <c r="A36" s="16"/>
      <c r="B36" s="15" t="s">
        <v>119</v>
      </c>
      <c r="C36" s="15"/>
      <c r="D36" s="15" t="s">
        <v>112</v>
      </c>
      <c r="E36" s="17"/>
      <c r="F36" s="17">
        <f>E35*0.97</f>
        <v>6843.2044999999998</v>
      </c>
      <c r="G36" s="16"/>
    </row>
    <row r="37" spans="1:10">
      <c r="A37" s="16"/>
      <c r="B37" s="15"/>
      <c r="C37" s="15"/>
      <c r="D37" s="15" t="s">
        <v>120</v>
      </c>
      <c r="E37" s="17"/>
      <c r="F37" s="17">
        <f>(E35-F36)/1.1</f>
        <v>192.40500000000048</v>
      </c>
      <c r="G37" s="18" t="s">
        <v>100</v>
      </c>
      <c r="J37" s="19">
        <f>F37+F38</f>
        <v>211.64550000000054</v>
      </c>
    </row>
    <row r="38" spans="1:10">
      <c r="A38" s="16"/>
      <c r="B38" s="15"/>
      <c r="C38" s="15"/>
      <c r="D38" s="15" t="s">
        <v>121</v>
      </c>
      <c r="E38" s="17"/>
      <c r="F38" s="17">
        <f>F37/10</f>
        <v>19.240500000000047</v>
      </c>
      <c r="G38" s="16"/>
      <c r="I38" s="19">
        <f>F38+F37+F36</f>
        <v>7054.85</v>
      </c>
    </row>
    <row r="39" spans="1:10">
      <c r="A39" s="16">
        <v>12</v>
      </c>
      <c r="B39" s="15" t="s">
        <v>43</v>
      </c>
      <c r="C39" s="15" t="s">
        <v>42</v>
      </c>
      <c r="D39" s="15" t="s">
        <v>113</v>
      </c>
      <c r="E39" s="21">
        <f>F42-E40-E41</f>
        <v>31332.220399999998</v>
      </c>
      <c r="F39" s="15"/>
      <c r="G39" s="16"/>
      <c r="H39" s="23">
        <v>3</v>
      </c>
    </row>
    <row r="40" spans="1:10">
      <c r="A40" s="16"/>
      <c r="B40" s="15"/>
      <c r="C40" s="15"/>
      <c r="D40" s="15" t="s">
        <v>128</v>
      </c>
      <c r="E40" s="21">
        <f>F42*2.15%</f>
        <v>691.48299999999995</v>
      </c>
      <c r="F40" s="15"/>
      <c r="G40" s="16"/>
    </row>
    <row r="41" spans="1:10">
      <c r="A41" s="16"/>
      <c r="B41" s="15"/>
      <c r="C41" s="15"/>
      <c r="D41" s="15" t="s">
        <v>93</v>
      </c>
      <c r="E41" s="21">
        <f>E40/5</f>
        <v>138.29659999999998</v>
      </c>
      <c r="F41" s="15"/>
      <c r="G41" s="16"/>
    </row>
    <row r="42" spans="1:10">
      <c r="A42" s="16"/>
      <c r="B42" s="15"/>
      <c r="C42" s="15"/>
      <c r="D42" s="15" t="s">
        <v>129</v>
      </c>
      <c r="E42" s="15"/>
      <c r="F42" s="20">
        <v>32162</v>
      </c>
      <c r="G42" s="16"/>
      <c r="H42" s="24">
        <f>SUM(H4:H40)</f>
        <v>29</v>
      </c>
    </row>
    <row r="43" spans="1:10">
      <c r="A43" s="16">
        <v>13</v>
      </c>
      <c r="B43" s="15" t="s">
        <v>49</v>
      </c>
      <c r="C43" s="15" t="s">
        <v>42</v>
      </c>
      <c r="D43" s="15" t="s">
        <v>130</v>
      </c>
      <c r="E43" s="20">
        <v>392.46</v>
      </c>
      <c r="F43" s="15"/>
      <c r="G43" s="16"/>
    </row>
    <row r="44" spans="1:10">
      <c r="A44" s="16"/>
      <c r="B44" s="15"/>
      <c r="C44" s="15"/>
      <c r="D44" s="15" t="s">
        <v>131</v>
      </c>
      <c r="E44" s="20">
        <v>60</v>
      </c>
      <c r="F44" s="15"/>
      <c r="G44" s="16"/>
      <c r="I44" s="22"/>
    </row>
    <row r="45" spans="1:10">
      <c r="A45" s="16"/>
      <c r="B45" s="15"/>
      <c r="C45" s="15"/>
      <c r="D45" s="15" t="s">
        <v>93</v>
      </c>
      <c r="E45" s="20">
        <f>(E43+E44)*0.2</f>
        <v>90.492000000000004</v>
      </c>
      <c r="F45" s="15"/>
      <c r="G45" s="16"/>
    </row>
    <row r="46" spans="1:10">
      <c r="A46" s="16"/>
      <c r="B46" s="15"/>
      <c r="C46" s="15"/>
      <c r="D46" s="15" t="s">
        <v>132</v>
      </c>
      <c r="E46" s="15"/>
      <c r="F46" s="21">
        <f>E43+E44+E45</f>
        <v>542.952</v>
      </c>
      <c r="G46" s="16"/>
    </row>
    <row r="47" spans="1:10">
      <c r="A47" s="16">
        <v>14</v>
      </c>
      <c r="B47" s="15" t="s">
        <v>133</v>
      </c>
      <c r="C47" s="15" t="s">
        <v>3</v>
      </c>
      <c r="D47" s="15" t="s">
        <v>134</v>
      </c>
      <c r="E47" s="21">
        <f>F48+F49</f>
        <v>14.12856</v>
      </c>
      <c r="F47" s="15"/>
      <c r="G47" s="16"/>
    </row>
    <row r="48" spans="1:10">
      <c r="A48" s="16"/>
      <c r="B48" s="15"/>
      <c r="C48" s="15"/>
      <c r="D48" s="15" t="s">
        <v>135</v>
      </c>
      <c r="E48" s="21"/>
      <c r="F48" s="21">
        <f>E43/100*3</f>
        <v>11.7738</v>
      </c>
      <c r="G48" s="16"/>
    </row>
    <row r="49" spans="1:7">
      <c r="A49" s="16"/>
      <c r="B49" s="15"/>
      <c r="C49" s="15"/>
      <c r="D49" s="15" t="s">
        <v>121</v>
      </c>
      <c r="E49" s="21"/>
      <c r="F49" s="21">
        <f>F48/100*20</f>
        <v>2.3547599999999997</v>
      </c>
      <c r="G49" s="16"/>
    </row>
    <row r="50" spans="1:7">
      <c r="A50" s="16">
        <v>15</v>
      </c>
      <c r="B50" s="15" t="s">
        <v>136</v>
      </c>
      <c r="C50" s="15" t="s">
        <v>3</v>
      </c>
      <c r="D50" s="15" t="s">
        <v>105</v>
      </c>
      <c r="E50" s="20">
        <v>300</v>
      </c>
      <c r="F50" s="20"/>
      <c r="G50" s="16"/>
    </row>
    <row r="51" spans="1:7">
      <c r="A51" s="16"/>
      <c r="B51" s="15"/>
      <c r="C51" s="15"/>
      <c r="D51" s="15" t="s">
        <v>93</v>
      </c>
      <c r="E51" s="20">
        <v>60</v>
      </c>
      <c r="F51" s="20"/>
      <c r="G51" s="16"/>
    </row>
    <row r="52" spans="1:7">
      <c r="A52" s="16"/>
      <c r="B52" s="15"/>
      <c r="C52" s="15"/>
      <c r="D52" s="15" t="s">
        <v>137</v>
      </c>
      <c r="E52" s="20"/>
      <c r="F52" s="20">
        <f>E50+E51</f>
        <v>360</v>
      </c>
      <c r="G52" s="15"/>
    </row>
    <row r="53" spans="1:7">
      <c r="A53" s="16">
        <v>16</v>
      </c>
      <c r="B53" s="15" t="s">
        <v>56</v>
      </c>
      <c r="C53" s="15" t="s">
        <v>0</v>
      </c>
      <c r="D53" s="15" t="s">
        <v>138</v>
      </c>
      <c r="E53" s="20">
        <v>275</v>
      </c>
      <c r="F53" s="20"/>
      <c r="G53" s="15"/>
    </row>
    <row r="54" spans="1:7">
      <c r="A54" s="16"/>
      <c r="B54" s="15"/>
      <c r="C54" s="15"/>
      <c r="D54" s="15" t="s">
        <v>99</v>
      </c>
      <c r="E54" s="20"/>
      <c r="F54" s="20">
        <f>E53/1.1</f>
        <v>249.99999999999997</v>
      </c>
      <c r="G54" s="15"/>
    </row>
    <row r="55" spans="1:7">
      <c r="A55" s="16"/>
      <c r="B55" s="15"/>
      <c r="C55" s="15"/>
      <c r="D55" s="15" t="s">
        <v>101</v>
      </c>
      <c r="E55" s="20"/>
      <c r="F55" s="20">
        <f>F54/10</f>
        <v>24.999999999999996</v>
      </c>
      <c r="G55" s="15"/>
    </row>
    <row r="56" spans="1:7">
      <c r="A56" s="16">
        <v>17</v>
      </c>
      <c r="B56" s="15" t="s">
        <v>139</v>
      </c>
      <c r="C56" s="15" t="s">
        <v>0</v>
      </c>
      <c r="D56" s="15" t="s">
        <v>140</v>
      </c>
      <c r="E56" s="20">
        <f>F58/1.2</f>
        <v>20</v>
      </c>
      <c r="F56" s="20"/>
      <c r="G56" s="15"/>
    </row>
    <row r="57" spans="1:7">
      <c r="A57" s="16"/>
      <c r="B57" s="15"/>
      <c r="C57" s="15"/>
      <c r="D57" s="15" t="s">
        <v>93</v>
      </c>
      <c r="E57" s="20">
        <f>E56/5</f>
        <v>4</v>
      </c>
      <c r="F57" s="20"/>
      <c r="G57" s="15"/>
    </row>
    <row r="58" spans="1:7">
      <c r="A58" s="16"/>
      <c r="B58" s="15"/>
      <c r="C58" s="15"/>
      <c r="D58" s="15" t="s">
        <v>141</v>
      </c>
      <c r="E58" s="20"/>
      <c r="F58" s="20">
        <v>24</v>
      </c>
      <c r="G58" s="15"/>
    </row>
    <row r="59" spans="1:7">
      <c r="A59" s="16">
        <v>18</v>
      </c>
      <c r="B59" s="15" t="s">
        <v>59</v>
      </c>
      <c r="C59" s="15" t="s">
        <v>1</v>
      </c>
      <c r="D59" s="15" t="s">
        <v>142</v>
      </c>
      <c r="E59" s="20">
        <v>60</v>
      </c>
      <c r="F59" s="20"/>
      <c r="G59" s="15"/>
    </row>
    <row r="60" spans="1:7">
      <c r="A60" s="16"/>
      <c r="B60" s="15"/>
      <c r="C60" s="15"/>
      <c r="D60" s="15" t="s">
        <v>115</v>
      </c>
      <c r="E60" s="20">
        <f>E59/10</f>
        <v>6</v>
      </c>
      <c r="F60" s="20"/>
      <c r="G60" s="15"/>
    </row>
    <row r="61" spans="1:7">
      <c r="A61" s="16"/>
      <c r="B61" s="15"/>
      <c r="C61" s="15"/>
      <c r="D61" s="15" t="s">
        <v>116</v>
      </c>
      <c r="E61" s="20"/>
      <c r="F61" s="20">
        <f>E59+E60</f>
        <v>66</v>
      </c>
      <c r="G61" s="15"/>
    </row>
    <row r="62" spans="1:7">
      <c r="A62" s="16">
        <v>19</v>
      </c>
      <c r="B62" s="15" t="s">
        <v>145</v>
      </c>
      <c r="C62" s="15" t="s">
        <v>2</v>
      </c>
      <c r="D62" s="15" t="s">
        <v>143</v>
      </c>
      <c r="E62" s="20">
        <v>20</v>
      </c>
      <c r="F62" s="20"/>
      <c r="G62" s="15"/>
    </row>
    <row r="63" spans="1:7">
      <c r="A63" s="16"/>
      <c r="B63" s="15"/>
      <c r="C63" s="15"/>
      <c r="D63" s="15" t="s">
        <v>115</v>
      </c>
      <c r="E63" s="20">
        <f>E62/5</f>
        <v>4</v>
      </c>
      <c r="F63" s="20"/>
      <c r="G63" s="15"/>
    </row>
    <row r="64" spans="1:7">
      <c r="A64" s="16"/>
      <c r="B64" s="15"/>
      <c r="C64" s="15"/>
      <c r="D64" s="15" t="s">
        <v>116</v>
      </c>
      <c r="E64" s="20"/>
      <c r="F64" s="20">
        <f>E62+E63</f>
        <v>24</v>
      </c>
      <c r="G64" s="15"/>
    </row>
    <row r="65" spans="1:7">
      <c r="A65" s="16">
        <v>20</v>
      </c>
      <c r="B65" s="15" t="s">
        <v>144</v>
      </c>
      <c r="C65" s="15" t="s">
        <v>70</v>
      </c>
      <c r="D65" s="15" t="s">
        <v>146</v>
      </c>
      <c r="E65" s="20">
        <v>20</v>
      </c>
      <c r="F65" s="20"/>
      <c r="G65" s="15"/>
    </row>
    <row r="66" spans="1:7">
      <c r="A66" s="16"/>
      <c r="B66" s="15"/>
      <c r="C66" s="15"/>
      <c r="D66" s="15" t="s">
        <v>147</v>
      </c>
      <c r="E66" s="20">
        <v>12</v>
      </c>
      <c r="F66" s="20"/>
      <c r="G66" s="15"/>
    </row>
    <row r="67" spans="1:7">
      <c r="A67" s="16"/>
      <c r="B67" s="15"/>
      <c r="C67" s="15"/>
      <c r="D67" s="15" t="s">
        <v>148</v>
      </c>
      <c r="E67" s="20"/>
      <c r="F67" s="20">
        <f>E65+E66</f>
        <v>32</v>
      </c>
      <c r="G67" s="15"/>
    </row>
    <row r="68" spans="1:7">
      <c r="A68" s="16">
        <v>21</v>
      </c>
      <c r="B68" s="15" t="s">
        <v>63</v>
      </c>
      <c r="C68" s="15" t="s">
        <v>69</v>
      </c>
      <c r="D68" s="15" t="s">
        <v>149</v>
      </c>
      <c r="E68" s="20">
        <v>122.54</v>
      </c>
      <c r="F68" s="20"/>
      <c r="G68" s="15"/>
    </row>
    <row r="69" spans="1:7">
      <c r="A69" s="16"/>
      <c r="B69" s="15"/>
      <c r="C69" s="15"/>
      <c r="D69" s="15" t="s">
        <v>112</v>
      </c>
      <c r="E69" s="20"/>
      <c r="F69" s="20">
        <f>E68</f>
        <v>122.54</v>
      </c>
      <c r="G69" s="15"/>
    </row>
    <row r="70" spans="1:7">
      <c r="A70" s="16"/>
      <c r="B70" s="15"/>
      <c r="C70" s="15"/>
      <c r="D70" s="15" t="s">
        <v>113</v>
      </c>
      <c r="E70" s="20">
        <v>20</v>
      </c>
      <c r="F70" s="20"/>
      <c r="G70" s="15"/>
    </row>
    <row r="71" spans="1:7">
      <c r="A71" s="16"/>
      <c r="B71" s="15"/>
      <c r="C71" s="15"/>
      <c r="D71" s="15" t="s">
        <v>150</v>
      </c>
      <c r="E71" s="20"/>
      <c r="F71" s="20">
        <v>20</v>
      </c>
      <c r="G71" s="15"/>
    </row>
    <row r="72" spans="1:7">
      <c r="A72" s="16"/>
      <c r="B72" s="15"/>
      <c r="C72" s="15"/>
      <c r="D72" s="15" t="s">
        <v>151</v>
      </c>
      <c r="E72" s="20">
        <f>E70*25%</f>
        <v>5</v>
      </c>
      <c r="F72" s="20"/>
      <c r="G72" s="15"/>
    </row>
    <row r="73" spans="1:7">
      <c r="A73" s="16"/>
      <c r="B73" s="15"/>
      <c r="C73" s="15"/>
      <c r="D73" s="15" t="s">
        <v>112</v>
      </c>
      <c r="E73" s="20"/>
      <c r="F73" s="20">
        <f>E72</f>
        <v>5</v>
      </c>
      <c r="G73" s="15"/>
    </row>
    <row r="74" spans="1:7">
      <c r="A74" s="16"/>
      <c r="B74" s="15"/>
      <c r="C74" s="15"/>
      <c r="D74" s="15" t="s">
        <v>152</v>
      </c>
      <c r="E74" s="20">
        <v>8</v>
      </c>
      <c r="F74" s="20"/>
      <c r="G74" s="15"/>
    </row>
    <row r="75" spans="1:7">
      <c r="A75" s="16"/>
      <c r="B75" s="15"/>
      <c r="C75" s="15"/>
      <c r="D75" s="15" t="s">
        <v>112</v>
      </c>
      <c r="E75" s="20"/>
      <c r="F75" s="20">
        <v>8</v>
      </c>
      <c r="G75" s="15"/>
    </row>
    <row r="76" spans="1:7">
      <c r="A76" s="16"/>
      <c r="B76" s="15"/>
      <c r="C76" s="15"/>
      <c r="D76" s="15"/>
      <c r="E76" s="20"/>
      <c r="F76" s="20"/>
      <c r="G76" s="15"/>
    </row>
    <row r="77" spans="1:7">
      <c r="A77" s="16"/>
      <c r="B77" s="15"/>
      <c r="C77" s="15"/>
      <c r="D77" s="15"/>
      <c r="E77" s="20"/>
      <c r="F77" s="20"/>
      <c r="G77" s="15"/>
    </row>
    <row r="78" spans="1:7">
      <c r="A78" s="16"/>
      <c r="B78" s="15"/>
      <c r="C78" s="15"/>
      <c r="D78" s="15"/>
      <c r="E78" s="20"/>
      <c r="F78" s="20"/>
      <c r="G78" s="15"/>
    </row>
    <row r="79" spans="1:7">
      <c r="A79" s="16"/>
      <c r="B79" s="15"/>
      <c r="C79" s="15"/>
      <c r="D79" s="15"/>
      <c r="E79" s="20"/>
      <c r="F79" s="20"/>
      <c r="G79" s="15"/>
    </row>
    <row r="80" spans="1:7">
      <c r="A80" s="16"/>
      <c r="B80" s="15"/>
      <c r="C80" s="15"/>
      <c r="D80" s="15"/>
      <c r="E80" s="20"/>
      <c r="F80" s="20"/>
      <c r="G80" s="15"/>
    </row>
    <row r="81" spans="1:7">
      <c r="A81" s="16"/>
      <c r="B81" s="15"/>
      <c r="C81" s="15"/>
      <c r="D81" s="15"/>
      <c r="E81" s="20"/>
      <c r="F81" s="20"/>
      <c r="G81" s="15"/>
    </row>
    <row r="82" spans="1:7">
      <c r="A82" s="16"/>
      <c r="B82" s="15"/>
      <c r="C82" s="15"/>
      <c r="D82" s="15"/>
      <c r="E82" s="20"/>
      <c r="F82" s="20"/>
      <c r="G82" s="15"/>
    </row>
    <row r="83" spans="1:7">
      <c r="A83" s="16"/>
      <c r="B83" s="15"/>
      <c r="C83" s="15"/>
      <c r="D83" s="15"/>
      <c r="E83" s="20"/>
      <c r="F83" s="20"/>
      <c r="G83" s="15"/>
    </row>
    <row r="84" spans="1:7">
      <c r="A84" s="16"/>
      <c r="B84" s="15"/>
      <c r="C84" s="15"/>
      <c r="D84" s="15"/>
      <c r="E84" s="20"/>
      <c r="F84" s="20"/>
      <c r="G84" s="15"/>
    </row>
    <row r="85" spans="1:7">
      <c r="A85" s="16"/>
      <c r="B85" s="15"/>
      <c r="C85" s="15"/>
      <c r="D85" s="15"/>
      <c r="E85" s="20"/>
      <c r="F85" s="20"/>
      <c r="G85" s="15"/>
    </row>
    <row r="86" spans="1:7">
      <c r="A86" s="16"/>
      <c r="B86" s="15"/>
      <c r="C86" s="15"/>
      <c r="D86" s="15"/>
      <c r="E86" s="20"/>
      <c r="F86" s="20"/>
      <c r="G86" s="15"/>
    </row>
    <row r="87" spans="1:7">
      <c r="A87" s="16"/>
      <c r="B87" s="15"/>
      <c r="C87" s="15"/>
      <c r="D87" s="15"/>
      <c r="E87" s="20"/>
      <c r="F87" s="20"/>
      <c r="G87" s="15"/>
    </row>
    <row r="88" spans="1:7">
      <c r="A88" s="16"/>
      <c r="B88" s="15"/>
      <c r="C88" s="15"/>
      <c r="D88" s="15"/>
      <c r="E88" s="20"/>
      <c r="F88" s="20"/>
      <c r="G88" s="15"/>
    </row>
    <row r="89" spans="1:7">
      <c r="A89" s="16"/>
      <c r="B89" s="15"/>
      <c r="C89" s="15"/>
      <c r="D89" s="15"/>
      <c r="E89" s="15"/>
      <c r="F89" s="15"/>
      <c r="G89" s="15"/>
    </row>
    <row r="90" spans="1:7">
      <c r="A90" s="16"/>
      <c r="B90" s="15"/>
      <c r="C90" s="15"/>
      <c r="D90" s="15"/>
      <c r="E90" s="15"/>
      <c r="F90" s="15"/>
      <c r="G90" s="15"/>
    </row>
    <row r="91" spans="1:7">
      <c r="A91" s="16"/>
      <c r="B91" s="15"/>
      <c r="C91" s="15"/>
      <c r="D91" s="15"/>
      <c r="E91" s="15"/>
      <c r="F91" s="15"/>
      <c r="G91" s="15"/>
    </row>
    <row r="92" spans="1:7">
      <c r="A92" s="16"/>
      <c r="B92" s="15"/>
      <c r="C92" s="15"/>
      <c r="D92" s="15"/>
      <c r="E92" s="15"/>
      <c r="F92" s="15"/>
      <c r="G92" s="15"/>
    </row>
  </sheetData>
  <phoneticPr fontId="10" type="noConversion"/>
  <pageMargins left="0.75000000000000011" right="0.75000000000000011" top="1" bottom="1" header="0.5" footer="0.5"/>
  <pageSetup paperSize="9" scale="59"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Angabe</vt:lpstr>
      <vt:lpstr>Angabe geordnet nach Concept Ma</vt:lpstr>
      <vt:lpstr>Blatt1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holzheu</dc:creator>
  <cp:lastModifiedBy>werner holzheu</cp:lastModifiedBy>
  <cp:lastPrinted>2019-02-14T14:15:47Z</cp:lastPrinted>
  <dcterms:created xsi:type="dcterms:W3CDTF">2017-12-20T22:20:22Z</dcterms:created>
  <dcterms:modified xsi:type="dcterms:W3CDTF">2019-05-21T06:36:58Z</dcterms:modified>
</cp:coreProperties>
</file>