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7420" yWindow="0" windowWidth="27540" windowHeight="16060" tabRatio="500"/>
  </bookViews>
  <sheets>
    <sheet name="Angabe L303 verlängert" sheetId="2" r:id="rId1"/>
    <sheet name="Blat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0" i="1" l="1"/>
  <c r="L51" i="1"/>
  <c r="L52" i="1"/>
  <c r="M52" i="1"/>
  <c r="M51" i="1"/>
  <c r="M50" i="1"/>
  <c r="E41" i="1"/>
  <c r="H47" i="1"/>
  <c r="I47" i="1"/>
  <c r="I46" i="1"/>
  <c r="H45" i="1"/>
  <c r="I45" i="1"/>
  <c r="I44" i="1"/>
  <c r="I50" i="1"/>
  <c r="I51" i="1"/>
  <c r="I52" i="1"/>
  <c r="J52" i="1"/>
  <c r="F41" i="1"/>
  <c r="F42" i="1"/>
  <c r="F43" i="1"/>
  <c r="F44" i="1"/>
  <c r="F50" i="1"/>
  <c r="F51" i="1"/>
  <c r="F52" i="1"/>
  <c r="G52" i="1"/>
  <c r="J51" i="1"/>
  <c r="G51" i="1"/>
  <c r="J50" i="1"/>
  <c r="G50" i="1"/>
  <c r="F45" i="1"/>
  <c r="F46" i="1"/>
  <c r="F47" i="1"/>
  <c r="F48" i="1"/>
  <c r="K47" i="1"/>
  <c r="L47" i="1"/>
  <c r="L46" i="1"/>
  <c r="K45" i="1"/>
  <c r="L45" i="1"/>
  <c r="L44" i="1"/>
  <c r="K43" i="1"/>
  <c r="L43" i="1"/>
  <c r="L42" i="1"/>
  <c r="K41" i="1"/>
  <c r="L41" i="1"/>
  <c r="L40" i="1"/>
  <c r="I31" i="2"/>
  <c r="H28" i="2"/>
  <c r="H26" i="2"/>
  <c r="H30" i="2"/>
  <c r="H31" i="2"/>
  <c r="G26" i="2"/>
  <c r="G30" i="2"/>
  <c r="G31" i="2"/>
  <c r="F26" i="2"/>
  <c r="F30" i="2"/>
  <c r="F31" i="2"/>
  <c r="I25" i="2"/>
  <c r="I27" i="2"/>
  <c r="I29" i="2"/>
  <c r="H24" i="2"/>
  <c r="H25" i="2"/>
  <c r="H27" i="2"/>
  <c r="H29" i="2"/>
  <c r="D28" i="2"/>
  <c r="D25" i="2"/>
  <c r="D26" i="2"/>
  <c r="D27" i="2"/>
  <c r="D29" i="2"/>
  <c r="G24" i="2"/>
  <c r="F24" i="2"/>
  <c r="H11" i="2"/>
  <c r="H10" i="2"/>
  <c r="G11" i="2"/>
  <c r="F10" i="2"/>
  <c r="C35" i="2"/>
  <c r="I34" i="2"/>
  <c r="H34" i="2"/>
  <c r="G34" i="2"/>
  <c r="F34" i="2"/>
  <c r="C17" i="2"/>
  <c r="D16" i="2"/>
  <c r="E29" i="1"/>
  <c r="E28" i="1"/>
  <c r="E27" i="1"/>
  <c r="E26" i="1"/>
  <c r="I12" i="1"/>
  <c r="I16" i="1"/>
  <c r="F12" i="1"/>
  <c r="F16" i="1"/>
  <c r="I17" i="1"/>
  <c r="I18" i="1"/>
  <c r="G12" i="1"/>
  <c r="G16" i="1"/>
  <c r="G17" i="1"/>
  <c r="G18" i="1"/>
  <c r="H12" i="1"/>
  <c r="H16" i="1"/>
  <c r="H17" i="1"/>
  <c r="H18" i="1"/>
  <c r="I24" i="1"/>
  <c r="I25" i="1"/>
  <c r="J12" i="1"/>
  <c r="J16" i="1"/>
  <c r="J17" i="1"/>
  <c r="J18" i="1"/>
  <c r="J25" i="1"/>
  <c r="E25" i="1"/>
  <c r="G26" i="1"/>
  <c r="J20" i="1"/>
  <c r="J23" i="1"/>
  <c r="J31" i="1"/>
  <c r="I28" i="1"/>
  <c r="I11" i="1"/>
  <c r="I10" i="1"/>
  <c r="I26" i="1"/>
  <c r="I30" i="1"/>
  <c r="I19" i="1"/>
  <c r="I31" i="1"/>
  <c r="H26" i="1"/>
  <c r="H30" i="1"/>
  <c r="H31" i="1"/>
  <c r="G30" i="1"/>
  <c r="G31" i="1"/>
  <c r="J27" i="1"/>
  <c r="J29" i="1"/>
  <c r="I27" i="1"/>
  <c r="I29" i="1"/>
  <c r="H24" i="1"/>
  <c r="G24" i="1"/>
  <c r="H19" i="1"/>
  <c r="H20" i="1"/>
  <c r="I20" i="1"/>
  <c r="I22" i="1"/>
  <c r="G19" i="1"/>
  <c r="G20" i="1"/>
  <c r="I21" i="1"/>
  <c r="E16" i="1"/>
  <c r="D35" i="1"/>
  <c r="J34" i="1"/>
  <c r="I34" i="1"/>
  <c r="H34" i="1"/>
  <c r="G34" i="1"/>
  <c r="D17" i="1"/>
</calcChain>
</file>

<file path=xl/comments1.xml><?xml version="1.0" encoding="utf-8"?>
<comments xmlns="http://schemas.openxmlformats.org/spreadsheetml/2006/main">
  <authors>
    <author>khaber17</author>
    <author>Walter Unterweger</author>
  </authors>
  <commentList>
    <comment ref="D10" authorId="0">
      <text>
        <r>
          <rPr>
            <sz val="10"/>
            <color indexed="81"/>
            <rFont val="Tahoma"/>
            <family val="2"/>
          </rPr>
          <t>Die Gesamtsummen werden aufgrund der Spalten in den Kostenstellen errechnet.</t>
        </r>
      </text>
    </comment>
    <comment ref="I36" authorId="1">
      <text>
        <r>
          <rPr>
            <sz val="10"/>
            <color indexed="81"/>
            <rFont val="Tahoma"/>
            <family val="2"/>
          </rPr>
          <t>Tragen Sie hier die Anzahl der Nächtigungen ein.</t>
        </r>
      </text>
    </comment>
  </commentList>
</comments>
</file>

<file path=xl/comments2.xml><?xml version="1.0" encoding="utf-8"?>
<comments xmlns="http://schemas.openxmlformats.org/spreadsheetml/2006/main">
  <authors>
    <author>khaber17</author>
    <author>Walter Unterweger</author>
  </authors>
  <commentList>
    <comment ref="E10" authorId="0">
      <text>
        <r>
          <rPr>
            <sz val="10"/>
            <color indexed="81"/>
            <rFont val="Tahoma"/>
            <family val="2"/>
          </rPr>
          <t>Die Gesamtsummen werden aufgrund der Spalten in den Kostenstellen errechnet.</t>
        </r>
      </text>
    </comment>
    <comment ref="J36" authorId="1">
      <text>
        <r>
          <rPr>
            <sz val="10"/>
            <color indexed="81"/>
            <rFont val="Tahoma"/>
            <family val="2"/>
          </rPr>
          <t>Tragen Sie hier die Anzahl der Nächtigungen ein.</t>
        </r>
      </text>
    </comment>
  </commentList>
</comments>
</file>

<file path=xl/sharedStrings.xml><?xml version="1.0" encoding="utf-8"?>
<sst xmlns="http://schemas.openxmlformats.org/spreadsheetml/2006/main" count="97" uniqueCount="61">
  <si>
    <t>Betriebsabrechnungsbogen</t>
  </si>
  <si>
    <t>Beispielnummer</t>
  </si>
  <si>
    <t>Name des Schülers</t>
  </si>
  <si>
    <t>Nr.</t>
  </si>
  <si>
    <t>Kostenarten - Erlöse</t>
  </si>
  <si>
    <t>Summen</t>
  </si>
  <si>
    <t>Verwaltung</t>
  </si>
  <si>
    <t>Verpflegung (F&amp;B)</t>
  </si>
  <si>
    <t>Logis</t>
  </si>
  <si>
    <t>Küche</t>
  </si>
  <si>
    <t>Keller</t>
  </si>
  <si>
    <t>Restaurant</t>
  </si>
  <si>
    <t>Energiekosten</t>
  </si>
  <si>
    <t>Personalkosten</t>
  </si>
  <si>
    <t>Diverse Kosten</t>
  </si>
  <si>
    <t>Kalkulatorische Kosten</t>
  </si>
  <si>
    <t>Gemeinkostensummen</t>
  </si>
  <si>
    <t>Umlage Küche-Keller auf Restaurant</t>
  </si>
  <si>
    <t>Gemeinkosten Verkaufskostenstellen</t>
  </si>
  <si>
    <t>WES (Einzelkosten)</t>
  </si>
  <si>
    <t>Selbstkosten Verkaufskostenstellen</t>
  </si>
  <si>
    <t>Erlöse Verkaufskostenstellen</t>
  </si>
  <si>
    <t>Betriebsergebnis</t>
  </si>
  <si>
    <t xml:space="preserve">Nettorohaufschlag in € </t>
  </si>
  <si>
    <t>NRA in %, Selbstkosten pro Nacht</t>
  </si>
  <si>
    <t>Aufteilung der Hilfskostenstellen:</t>
  </si>
  <si>
    <t>Zahl der Nächtigungen:</t>
  </si>
  <si>
    <t>WES Lebensmittel</t>
  </si>
  <si>
    <t>WES Getränke</t>
  </si>
  <si>
    <t>Gemeinkostensumme 2</t>
  </si>
  <si>
    <t>Basis (Einzelkosten, Nächtigungen)</t>
  </si>
  <si>
    <t>GKZ Speisen</t>
  </si>
  <si>
    <t>GKZ Getränke</t>
  </si>
  <si>
    <t>Seko Nächtigung</t>
  </si>
  <si>
    <t>GKZ Kü, Ke, Rest, Seko N</t>
  </si>
  <si>
    <t>a) Legen Sie die Energiekosten entsprechend um</t>
  </si>
  <si>
    <t>b) Ermitteln Sie die Gemeinkostensumme 1</t>
  </si>
  <si>
    <t xml:space="preserve">1) Stellen Sie den BAB fertig: </t>
  </si>
  <si>
    <t>c) Legen Sie die Verwatlungsstelle nach dem Verhältnis 20:10:20:50% um und bilden Sie die Gemeinkostensumme 2.</t>
  </si>
  <si>
    <t>2) Ermitteln Sie das Betriebsergebnis für die Verkaufsstellen Restaurant und Logis</t>
  </si>
  <si>
    <t>3) Ermitteln Sie die Ist Nettorohaufschläge und beurteilen Sie diese.</t>
  </si>
  <si>
    <t>d) Ermitteln Sie die Gemeinkostenzuschlagssätze für Speisen und für Getränke und die Selbstkosten pro Nacht.</t>
  </si>
  <si>
    <t>Wareneinsatz</t>
  </si>
  <si>
    <t>Gemeinkostenzuschlag</t>
  </si>
  <si>
    <t>Selbstkosten</t>
  </si>
  <si>
    <t>Gewinn</t>
  </si>
  <si>
    <t>Grundpreis</t>
  </si>
  <si>
    <t>Bedienungsgeld</t>
  </si>
  <si>
    <t>ZS1 Netto</t>
  </si>
  <si>
    <t>Umsatzsteuer</t>
  </si>
  <si>
    <t>Abgabepreis Brutto</t>
  </si>
  <si>
    <t>- Wareneinsatz</t>
  </si>
  <si>
    <t>Nettorohaufschlag</t>
  </si>
  <si>
    <t>e) Ermitteln Sie den Verkaufspreis für eine Hauptspeise mit einem Wareneinsatz von 4,00 € (Gewninzuschlag 20%, Bedienungsgeld: 0%, nur Fixlöhner)</t>
  </si>
  <si>
    <t>f) Ermitteln Sie den NRA in € und in %.</t>
  </si>
  <si>
    <t>g) Wie verändert sich der NRA wenn der Verkaufspreis aus Konkurrenzgründen auf 13,00 EUR gesenkt werden muss?</t>
  </si>
  <si>
    <t>h) Um wieviel sollte man einkaufen (WES) wenn man aus Konkurrenzgründen nur um 12,00 EUR verkaufen kann bei gegebenen Aufschlägen?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</si>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</sst>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\ \ "/>
    <numFmt numFmtId="165" formatCode="#,##0.0;[Red]\-_##0.0\ "/>
    <numFmt numFmtId="166" formatCode="0.0%"/>
    <numFmt numFmtId="167" formatCode="_-[$€-2]\ * #,##0.00_-;\-[$€-2]\ * #,##0.00_-;_-[$€-2]\ * &quot;-&quot;??_-"/>
    <numFmt numFmtId="168" formatCode="#,##0\ \ "/>
    <numFmt numFmtId="169" formatCode="_-[$€-2]\ * #,##0.00_-;\-[$€-2]\ * #,##0.00_-;_-[$€-2]\ 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name val="Arial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ck">
        <color indexed="51"/>
      </left>
      <right/>
      <top style="thick">
        <color indexed="51"/>
      </top>
      <bottom/>
      <diagonal/>
    </border>
    <border>
      <left/>
      <right/>
      <top style="thick">
        <color indexed="51"/>
      </top>
      <bottom/>
      <diagonal/>
    </border>
    <border>
      <left/>
      <right style="thick">
        <color indexed="51"/>
      </right>
      <top style="thick">
        <color indexed="51"/>
      </top>
      <bottom/>
      <diagonal/>
    </border>
    <border>
      <left style="thick">
        <color indexed="51"/>
      </left>
      <right/>
      <top/>
      <bottom/>
      <diagonal/>
    </border>
    <border>
      <left/>
      <right style="thick">
        <color indexed="5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51"/>
      </left>
      <right/>
      <top/>
      <bottom style="thick">
        <color indexed="51"/>
      </bottom>
      <diagonal/>
    </border>
    <border>
      <left/>
      <right/>
      <top/>
      <bottom style="thick">
        <color indexed="51"/>
      </bottom>
      <diagonal/>
    </border>
    <border>
      <left/>
      <right style="thick">
        <color indexed="51"/>
      </right>
      <top/>
      <bottom style="thick">
        <color indexed="51"/>
      </bottom>
      <diagonal/>
    </border>
    <border>
      <left style="thin">
        <color auto="1"/>
      </left>
      <right/>
      <top/>
      <bottom/>
      <diagonal/>
    </border>
  </borders>
  <cellStyleXfs count="10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horizontal="centerContinuous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4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5" xfId="0" applyBorder="1" applyProtection="1">
      <protection hidden="1"/>
    </xf>
    <xf numFmtId="0" fontId="2" fillId="0" borderId="11" xfId="0" applyFont="1" applyFill="1" applyBorder="1" applyProtection="1">
      <protection hidden="1"/>
    </xf>
    <xf numFmtId="0" fontId="2" fillId="0" borderId="42" xfId="0" applyFont="1" applyBorder="1" applyProtection="1">
      <protection hidden="1"/>
    </xf>
    <xf numFmtId="0" fontId="2" fillId="0" borderId="43" xfId="0" applyFont="1" applyBorder="1" applyProtection="1">
      <protection hidden="1"/>
    </xf>
    <xf numFmtId="0" fontId="2" fillId="0" borderId="44" xfId="0" applyFont="1" applyBorder="1" applyProtection="1">
      <protection hidden="1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64" fontId="2" fillId="0" borderId="13" xfId="0" applyNumberFormat="1" applyFont="1" applyFill="1" applyBorder="1" applyAlignment="1" applyProtection="1">
      <alignment horizontal="right" indent="1"/>
      <protection hidden="1"/>
    </xf>
    <xf numFmtId="164" fontId="2" fillId="0" borderId="13" xfId="0" applyNumberFormat="1" applyFont="1" applyFill="1" applyBorder="1" applyAlignment="1" applyProtection="1">
      <alignment horizontal="right" indent="1"/>
      <protection locked="0"/>
    </xf>
    <xf numFmtId="0" fontId="2" fillId="0" borderId="16" xfId="0" applyFont="1" applyFill="1" applyBorder="1" applyAlignment="1" applyProtection="1">
      <alignment horizontal="right" vertical="center" wrapText="1" indent="1"/>
      <protection locked="0"/>
    </xf>
    <xf numFmtId="4" fontId="2" fillId="0" borderId="24" xfId="0" applyNumberFormat="1" applyFont="1" applyFill="1" applyBorder="1" applyProtection="1">
      <protection locked="0"/>
    </xf>
    <xf numFmtId="164" fontId="2" fillId="0" borderId="11" xfId="0" applyNumberFormat="1" applyFont="1" applyFill="1" applyBorder="1" applyAlignment="1" applyProtection="1">
      <alignment horizontal="right" indent="1"/>
      <protection hidden="1"/>
    </xf>
    <xf numFmtId="164" fontId="2" fillId="0" borderId="24" xfId="0" applyNumberFormat="1" applyFont="1" applyFill="1" applyBorder="1" applyAlignment="1" applyProtection="1">
      <alignment horizontal="right" indent="1"/>
      <protection locked="0"/>
    </xf>
    <xf numFmtId="164" fontId="2" fillId="0" borderId="25" xfId="0" applyNumberFormat="1" applyFont="1" applyFill="1" applyBorder="1" applyAlignment="1" applyProtection="1">
      <alignment horizontal="right" indent="1"/>
      <protection locked="0"/>
    </xf>
    <xf numFmtId="4" fontId="2" fillId="0" borderId="27" xfId="0" applyNumberFormat="1" applyFont="1" applyFill="1" applyBorder="1" applyProtection="1">
      <protection locked="0"/>
    </xf>
    <xf numFmtId="164" fontId="2" fillId="0" borderId="28" xfId="0" applyNumberFormat="1" applyFont="1" applyFill="1" applyBorder="1" applyAlignment="1" applyProtection="1">
      <alignment horizontal="right" indent="1"/>
      <protection hidden="1"/>
    </xf>
    <xf numFmtId="4" fontId="2" fillId="0" borderId="30" xfId="0" applyNumberFormat="1" applyFont="1" applyFill="1" applyBorder="1" applyProtection="1">
      <protection hidden="1"/>
    </xf>
    <xf numFmtId="164" fontId="2" fillId="0" borderId="8" xfId="0" applyNumberFormat="1" applyFont="1" applyFill="1" applyBorder="1" applyAlignment="1" applyProtection="1">
      <alignment horizontal="right" indent="1"/>
      <protection hidden="1"/>
    </xf>
    <xf numFmtId="164" fontId="2" fillId="0" borderId="30" xfId="0" applyNumberFormat="1" applyFont="1" applyFill="1" applyBorder="1" applyAlignment="1" applyProtection="1">
      <alignment horizontal="right" indent="1"/>
      <protection hidden="1"/>
    </xf>
    <xf numFmtId="4" fontId="2" fillId="0" borderId="27" xfId="0" applyNumberFormat="1" applyFont="1" applyFill="1" applyBorder="1" applyProtection="1">
      <protection hidden="1"/>
    </xf>
    <xf numFmtId="164" fontId="2" fillId="0" borderId="29" xfId="0" applyNumberFormat="1" applyFont="1" applyFill="1" applyBorder="1" applyAlignment="1" applyProtection="1">
      <alignment horizontal="right" indent="1"/>
      <protection hidden="1"/>
    </xf>
    <xf numFmtId="0" fontId="4" fillId="0" borderId="30" xfId="0" applyFont="1" applyFill="1" applyBorder="1" applyProtection="1">
      <protection hidden="1"/>
    </xf>
    <xf numFmtId="164" fontId="4" fillId="0" borderId="30" xfId="0" applyNumberFormat="1" applyFont="1" applyFill="1" applyBorder="1" applyAlignment="1" applyProtection="1">
      <alignment horizontal="right" indent="1"/>
      <protection hidden="1"/>
    </xf>
    <xf numFmtId="164" fontId="4" fillId="0" borderId="8" xfId="0" applyNumberFormat="1" applyFont="1" applyFill="1" applyBorder="1" applyAlignment="1" applyProtection="1">
      <alignment horizontal="right" indent="1"/>
      <protection hidden="1"/>
    </xf>
    <xf numFmtId="0" fontId="2" fillId="0" borderId="24" xfId="0" applyFont="1" applyFill="1" applyBorder="1" applyProtection="1">
      <protection hidden="1"/>
    </xf>
    <xf numFmtId="164" fontId="2" fillId="0" borderId="24" xfId="0" applyNumberFormat="1" applyFont="1" applyFill="1" applyBorder="1" applyAlignment="1" applyProtection="1">
      <alignment horizontal="right" indent="1"/>
      <protection hidden="1"/>
    </xf>
    <xf numFmtId="0" fontId="2" fillId="0" borderId="27" xfId="0" applyFont="1" applyFill="1" applyBorder="1" applyProtection="1">
      <protection hidden="1"/>
    </xf>
    <xf numFmtId="164" fontId="2" fillId="0" borderId="27" xfId="0" applyNumberFormat="1" applyFont="1" applyFill="1" applyBorder="1" applyAlignment="1" applyProtection="1">
      <alignment horizontal="right" indent="1"/>
      <protection hidden="1"/>
    </xf>
    <xf numFmtId="164" fontId="2" fillId="0" borderId="34" xfId="0" applyNumberFormat="1" applyFont="1" applyFill="1" applyBorder="1" applyAlignment="1" applyProtection="1">
      <alignment horizontal="right" indent="1"/>
      <protection hidden="1"/>
    </xf>
    <xf numFmtId="0" fontId="4" fillId="0" borderId="36" xfId="0" applyFont="1" applyFill="1" applyBorder="1" applyProtection="1">
      <protection hidden="1"/>
    </xf>
    <xf numFmtId="164" fontId="4" fillId="0" borderId="37" xfId="0" applyNumberFormat="1" applyFont="1" applyFill="1" applyBorder="1" applyAlignment="1" applyProtection="1">
      <alignment horizontal="right" indent="1"/>
      <protection hidden="1"/>
    </xf>
    <xf numFmtId="164" fontId="4" fillId="0" borderId="36" xfId="0" applyNumberFormat="1" applyFont="1" applyFill="1" applyBorder="1" applyAlignment="1" applyProtection="1">
      <alignment horizontal="right" indent="1"/>
      <protection hidden="1"/>
    </xf>
    <xf numFmtId="165" fontId="4" fillId="0" borderId="36" xfId="0" applyNumberFormat="1" applyFont="1" applyFill="1" applyBorder="1" applyAlignment="1" applyProtection="1">
      <alignment horizontal="right" indent="1"/>
      <protection hidden="1"/>
    </xf>
    <xf numFmtId="0" fontId="4" fillId="0" borderId="27" xfId="0" applyFont="1" applyFill="1" applyBorder="1" applyProtection="1">
      <protection hidden="1"/>
    </xf>
    <xf numFmtId="164" fontId="4" fillId="0" borderId="28" xfId="0" applyNumberFormat="1" applyFont="1" applyFill="1" applyBorder="1" applyAlignment="1" applyProtection="1">
      <alignment horizontal="right" indent="1"/>
      <protection hidden="1"/>
    </xf>
    <xf numFmtId="164" fontId="4" fillId="0" borderId="27" xfId="0" applyNumberFormat="1" applyFont="1" applyFill="1" applyBorder="1" applyAlignment="1" applyProtection="1">
      <alignment horizontal="right" indent="1"/>
      <protection hidden="1"/>
    </xf>
    <xf numFmtId="0" fontId="4" fillId="0" borderId="18" xfId="0" applyFont="1" applyFill="1" applyBorder="1" applyProtection="1">
      <protection hidden="1"/>
    </xf>
    <xf numFmtId="164" fontId="4" fillId="0" borderId="39" xfId="0" applyNumberFormat="1" applyFont="1" applyFill="1" applyBorder="1" applyAlignment="1" applyProtection="1">
      <alignment horizontal="right" indent="1"/>
      <protection hidden="1"/>
    </xf>
    <xf numFmtId="166" fontId="4" fillId="0" borderId="18" xfId="2" applyNumberFormat="1" applyFont="1" applyFill="1" applyBorder="1" applyAlignment="1" applyProtection="1">
      <alignment horizontal="right" indent="1"/>
      <protection hidden="1"/>
    </xf>
    <xf numFmtId="167" fontId="4" fillId="0" borderId="20" xfId="1" applyNumberFormat="1" applyFont="1" applyFill="1" applyBorder="1" applyAlignment="1" applyProtection="1">
      <alignment horizontal="right" indent="1"/>
      <protection hidden="1"/>
    </xf>
    <xf numFmtId="0" fontId="2" fillId="0" borderId="0" xfId="0" applyFont="1" applyFill="1" applyBorder="1" applyProtection="1">
      <protection hidden="1"/>
    </xf>
    <xf numFmtId="0" fontId="2" fillId="0" borderId="8" xfId="0" applyFont="1" applyFill="1" applyBorder="1" applyAlignment="1" applyProtection="1">
      <alignment horizontal="center" wrapText="1"/>
      <protection hidden="1"/>
    </xf>
    <xf numFmtId="0" fontId="2" fillId="0" borderId="37" xfId="0" applyFont="1" applyFill="1" applyBorder="1" applyAlignment="1" applyProtection="1">
      <alignment horizontal="center"/>
      <protection hidden="1"/>
    </xf>
    <xf numFmtId="0" fontId="2" fillId="0" borderId="36" xfId="0" applyFont="1" applyFill="1" applyBorder="1" applyAlignment="1" applyProtection="1">
      <alignment horizontal="center"/>
      <protection hidden="1"/>
    </xf>
    <xf numFmtId="0" fontId="2" fillId="0" borderId="40" xfId="0" applyFont="1" applyFill="1" applyBorder="1" applyProtection="1">
      <protection hidden="1"/>
    </xf>
    <xf numFmtId="0" fontId="2" fillId="0" borderId="41" xfId="0" applyFont="1" applyFill="1" applyBorder="1" applyProtection="1">
      <protection hidden="1"/>
    </xf>
    <xf numFmtId="168" fontId="2" fillId="0" borderId="33" xfId="0" applyNumberFormat="1" applyFont="1" applyFill="1" applyBorder="1" applyAlignment="1" applyProtection="1">
      <alignment horizontal="right" indent="1"/>
      <protection locked="0"/>
    </xf>
    <xf numFmtId="164" fontId="2" fillId="4" borderId="28" xfId="0" applyNumberFormat="1" applyFont="1" applyFill="1" applyBorder="1" applyAlignment="1" applyProtection="1">
      <alignment horizontal="right" indent="1"/>
      <protection locked="0"/>
    </xf>
    <xf numFmtId="164" fontId="2" fillId="4" borderId="29" xfId="0" applyNumberFormat="1" applyFont="1" applyFill="1" applyBorder="1" applyAlignment="1" applyProtection="1">
      <alignment horizontal="right" indent="1"/>
      <protection locked="0"/>
    </xf>
    <xf numFmtId="164" fontId="8" fillId="0" borderId="28" xfId="0" applyNumberFormat="1" applyFont="1" applyFill="1" applyBorder="1" applyAlignment="1" applyProtection="1">
      <alignment horizontal="right" indent="1"/>
      <protection hidden="1"/>
    </xf>
    <xf numFmtId="169" fontId="2" fillId="0" borderId="8" xfId="0" applyNumberFormat="1" applyFont="1" applyFill="1" applyBorder="1" applyAlignment="1" applyProtection="1">
      <alignment horizontal="right" indent="1"/>
      <protection hidden="1"/>
    </xf>
    <xf numFmtId="9" fontId="2" fillId="0" borderId="37" xfId="0" applyNumberFormat="1" applyFont="1" applyFill="1" applyBorder="1" applyAlignment="1" applyProtection="1">
      <alignment horizontal="center"/>
      <protection locked="0"/>
    </xf>
    <xf numFmtId="9" fontId="2" fillId="0" borderId="36" xfId="0" applyNumberFormat="1" applyFont="1" applyFill="1" applyBorder="1" applyAlignment="1" applyProtection="1">
      <alignment horizontal="center"/>
      <protection locked="0"/>
    </xf>
    <xf numFmtId="164" fontId="2" fillId="4" borderId="28" xfId="0" applyNumberFormat="1" applyFont="1" applyFill="1" applyBorder="1" applyAlignment="1" applyProtection="1">
      <alignment horizontal="right" indent="1"/>
      <protection hidden="1"/>
    </xf>
    <xf numFmtId="164" fontId="2" fillId="4" borderId="29" xfId="0" applyNumberFormat="1" applyFont="1" applyFill="1" applyBorder="1" applyAlignment="1" applyProtection="1">
      <alignment horizontal="right" indent="1"/>
      <protection hidden="1"/>
    </xf>
    <xf numFmtId="164" fontId="4" fillId="4" borderId="30" xfId="0" applyNumberFormat="1" applyFont="1" applyFill="1" applyBorder="1" applyAlignment="1" applyProtection="1">
      <alignment horizontal="right" indent="1"/>
      <protection hidden="1"/>
    </xf>
    <xf numFmtId="164" fontId="4" fillId="4" borderId="31" xfId="0" applyNumberFormat="1" applyFont="1" applyFill="1" applyBorder="1" applyAlignment="1" applyProtection="1">
      <alignment horizontal="right" indent="1"/>
      <protection hidden="1"/>
    </xf>
    <xf numFmtId="164" fontId="2" fillId="4" borderId="27" xfId="0" applyNumberFormat="1" applyFont="1" applyFill="1" applyBorder="1" applyAlignment="1" applyProtection="1">
      <alignment horizontal="right" indent="1"/>
      <protection hidden="1"/>
    </xf>
    <xf numFmtId="164" fontId="2" fillId="5" borderId="27" xfId="0" applyNumberFormat="1" applyFont="1" applyFill="1" applyBorder="1" applyAlignment="1" applyProtection="1">
      <alignment horizontal="right" indent="1"/>
      <protection locked="0"/>
    </xf>
    <xf numFmtId="164" fontId="2" fillId="4" borderId="27" xfId="0" applyNumberFormat="1" applyFont="1" applyFill="1" applyBorder="1" applyAlignment="1" applyProtection="1">
      <alignment horizontal="right" indent="1"/>
      <protection locked="0"/>
    </xf>
    <xf numFmtId="0" fontId="2" fillId="7" borderId="22" xfId="0" applyFont="1" applyFill="1" applyBorder="1" applyAlignment="1" applyProtection="1">
      <alignment horizontal="right" vertical="center" wrapText="1" indent="1"/>
      <protection locked="0"/>
    </xf>
    <xf numFmtId="164" fontId="2" fillId="7" borderId="13" xfId="0" applyNumberFormat="1" applyFont="1" applyFill="1" applyBorder="1" applyAlignment="1" applyProtection="1">
      <alignment horizontal="right" indent="1"/>
      <protection locked="0"/>
    </xf>
    <xf numFmtId="0" fontId="2" fillId="7" borderId="13" xfId="0" applyFont="1" applyFill="1" applyBorder="1" applyAlignment="1" applyProtection="1">
      <alignment horizontal="right" wrapText="1" indent="1"/>
      <protection locked="0"/>
    </xf>
    <xf numFmtId="164" fontId="2" fillId="7" borderId="11" xfId="0" applyNumberFormat="1" applyFont="1" applyFill="1" applyBorder="1" applyAlignment="1" applyProtection="1">
      <alignment horizontal="right" indent="1"/>
      <protection locked="0"/>
    </xf>
    <xf numFmtId="164" fontId="2" fillId="7" borderId="24" xfId="0" applyNumberFormat="1" applyFont="1" applyFill="1" applyBorder="1" applyAlignment="1" applyProtection="1">
      <alignment horizontal="right" indent="1"/>
      <protection locked="0"/>
    </xf>
    <xf numFmtId="164" fontId="4" fillId="8" borderId="30" xfId="0" applyNumberFormat="1" applyFont="1" applyFill="1" applyBorder="1" applyAlignment="1" applyProtection="1">
      <alignment horizontal="right" indent="1"/>
      <protection hidden="1"/>
    </xf>
    <xf numFmtId="164" fontId="2" fillId="8" borderId="24" xfId="0" applyNumberFormat="1" applyFont="1" applyFill="1" applyBorder="1" applyAlignment="1" applyProtection="1">
      <alignment horizontal="right" indent="1"/>
      <protection hidden="1"/>
    </xf>
    <xf numFmtId="0" fontId="2" fillId="8" borderId="33" xfId="0" applyFont="1" applyFill="1" applyBorder="1" applyProtection="1">
      <protection hidden="1"/>
    </xf>
    <xf numFmtId="164" fontId="2" fillId="7" borderId="24" xfId="0" applyNumberFormat="1" applyFont="1" applyFill="1" applyBorder="1" applyAlignment="1" applyProtection="1">
      <alignment horizontal="right" indent="1"/>
      <protection hidden="1"/>
    </xf>
    <xf numFmtId="164" fontId="2" fillId="9" borderId="27" xfId="0" applyNumberFormat="1" applyFont="1" applyFill="1" applyBorder="1" applyAlignment="1" applyProtection="1">
      <alignment horizontal="right" indent="1"/>
      <protection hidden="1"/>
    </xf>
    <xf numFmtId="164" fontId="2" fillId="8" borderId="27" xfId="0" applyNumberFormat="1" applyFont="1" applyFill="1" applyBorder="1" applyAlignment="1" applyProtection="1">
      <alignment horizontal="right" indent="1"/>
      <protection hidden="1"/>
    </xf>
    <xf numFmtId="164" fontId="2" fillId="6" borderId="27" xfId="0" applyNumberFormat="1" applyFont="1" applyFill="1" applyBorder="1" applyAlignment="1" applyProtection="1">
      <alignment horizontal="right" indent="1"/>
      <protection locked="0"/>
    </xf>
    <xf numFmtId="164" fontId="2" fillId="6" borderId="34" xfId="0" applyNumberFormat="1" applyFont="1" applyFill="1" applyBorder="1" applyAlignment="1" applyProtection="1">
      <alignment horizontal="right" indent="1"/>
      <protection locked="0"/>
    </xf>
    <xf numFmtId="9" fontId="2" fillId="4" borderId="28" xfId="2" applyFont="1" applyFill="1" applyBorder="1" applyAlignment="1" applyProtection="1">
      <alignment horizontal="right" indent="1"/>
      <protection hidden="1"/>
    </xf>
    <xf numFmtId="43" fontId="2" fillId="4" borderId="29" xfId="1" applyFont="1" applyFill="1" applyBorder="1" applyAlignment="1" applyProtection="1">
      <alignment horizontal="right" indent="1"/>
      <protection hidden="1"/>
    </xf>
    <xf numFmtId="9" fontId="4" fillId="4" borderId="36" xfId="2" applyFont="1" applyFill="1" applyBorder="1" applyAlignment="1" applyProtection="1">
      <alignment horizontal="right" indent="1"/>
      <protection hidden="1"/>
    </xf>
    <xf numFmtId="0" fontId="0" fillId="0" borderId="27" xfId="0" applyBorder="1"/>
    <xf numFmtId="169" fontId="4" fillId="4" borderId="36" xfId="0" applyNumberFormat="1" applyFont="1" applyFill="1" applyBorder="1" applyAlignment="1" applyProtection="1">
      <alignment horizontal="right" inden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32" xfId="0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center"/>
      <protection hidden="1"/>
    </xf>
    <xf numFmtId="4" fontId="4" fillId="0" borderId="27" xfId="0" applyNumberFormat="1" applyFont="1" applyFill="1" applyBorder="1" applyProtection="1">
      <protection hidden="1"/>
    </xf>
    <xf numFmtId="9" fontId="2" fillId="4" borderId="28" xfId="2" applyFont="1" applyFill="1" applyBorder="1" applyAlignment="1" applyProtection="1">
      <alignment horizontal="right" indent="1"/>
      <protection locked="0"/>
    </xf>
    <xf numFmtId="0" fontId="0" fillId="0" borderId="30" xfId="0" applyBorder="1"/>
    <xf numFmtId="0" fontId="0" fillId="0" borderId="6" xfId="0" applyBorder="1"/>
    <xf numFmtId="0" fontId="9" fillId="0" borderId="7" xfId="0" applyFont="1" applyBorder="1"/>
    <xf numFmtId="0" fontId="9" fillId="0" borderId="8" xfId="0" applyFont="1" applyBorder="1"/>
    <xf numFmtId="0" fontId="0" fillId="0" borderId="45" xfId="0" applyBorder="1"/>
    <xf numFmtId="2" fontId="9" fillId="4" borderId="0" xfId="1" applyNumberFormat="1" applyFont="1" applyFill="1" applyBorder="1"/>
    <xf numFmtId="0" fontId="0" fillId="0" borderId="28" xfId="0" applyBorder="1"/>
    <xf numFmtId="0" fontId="0" fillId="0" borderId="24" xfId="0" applyBorder="1"/>
    <xf numFmtId="9" fontId="0" fillId="0" borderId="9" xfId="0" applyNumberFormat="1" applyBorder="1"/>
    <xf numFmtId="2" fontId="0" fillId="4" borderId="10" xfId="1" applyNumberFormat="1" applyFont="1" applyFill="1" applyBorder="1"/>
    <xf numFmtId="9" fontId="0" fillId="0" borderId="11" xfId="0" applyNumberFormat="1" applyBorder="1"/>
    <xf numFmtId="2" fontId="0" fillId="4" borderId="0" xfId="1" applyNumberFormat="1" applyFont="1" applyFill="1" applyBorder="1"/>
    <xf numFmtId="10" fontId="0" fillId="0" borderId="45" xfId="0" applyNumberFormat="1" applyBorder="1"/>
    <xf numFmtId="9" fontId="0" fillId="0" borderId="45" xfId="0" applyNumberFormat="1" applyBorder="1"/>
    <xf numFmtId="0" fontId="9" fillId="0" borderId="27" xfId="0" applyFont="1" applyBorder="1"/>
    <xf numFmtId="2" fontId="9" fillId="0" borderId="0" xfId="1" applyNumberFormat="1" applyFont="1" applyBorder="1"/>
    <xf numFmtId="9" fontId="0" fillId="0" borderId="28" xfId="2" applyFont="1" applyBorder="1"/>
    <xf numFmtId="0" fontId="0" fillId="0" borderId="27" xfId="0" quotePrefix="1" applyBorder="1"/>
    <xf numFmtId="0" fontId="9" fillId="0" borderId="24" xfId="0" applyFont="1" applyBorder="1"/>
    <xf numFmtId="0" fontId="0" fillId="0" borderId="9" xfId="0" applyBorder="1"/>
    <xf numFmtId="2" fontId="9" fillId="4" borderId="10" xfId="1" applyNumberFormat="1" applyFont="1" applyFill="1" applyBorder="1"/>
    <xf numFmtId="9" fontId="9" fillId="4" borderId="11" xfId="2" applyFont="1" applyFill="1" applyBorder="1"/>
    <xf numFmtId="0" fontId="9" fillId="0" borderId="6" xfId="0" applyFont="1" applyBorder="1"/>
    <xf numFmtId="43" fontId="0" fillId="4" borderId="28" xfId="1" applyFont="1" applyFill="1" applyBorder="1"/>
    <xf numFmtId="2" fontId="0" fillId="0" borderId="10" xfId="1" applyNumberFormat="1" applyFont="1" applyBorder="1"/>
    <xf numFmtId="0" fontId="0" fillId="0" borderId="11" xfId="0" applyBorder="1"/>
    <xf numFmtId="43" fontId="0" fillId="4" borderId="11" xfId="1" applyFont="1" applyFill="1" applyBorder="1"/>
    <xf numFmtId="2" fontId="0" fillId="0" borderId="0" xfId="1" applyNumberFormat="1" applyFont="1" applyBorder="1"/>
    <xf numFmtId="43" fontId="0" fillId="4" borderId="0" xfId="1" applyFont="1" applyFill="1" applyBorder="1"/>
    <xf numFmtId="166" fontId="0" fillId="0" borderId="45" xfId="0" applyNumberFormat="1" applyBorder="1"/>
    <xf numFmtId="43" fontId="9" fillId="4" borderId="0" xfId="1" applyFont="1" applyFill="1" applyBorder="1"/>
    <xf numFmtId="0" fontId="0" fillId="0" borderId="0" xfId="0" applyBorder="1"/>
    <xf numFmtId="164" fontId="2" fillId="0" borderId="36" xfId="0" applyNumberFormat="1" applyFont="1" applyFill="1" applyBorder="1" applyAlignment="1" applyProtection="1">
      <alignment horizontal="right" indent="1"/>
      <protection hidden="1"/>
    </xf>
    <xf numFmtId="169" fontId="2" fillId="0" borderId="36" xfId="0" applyNumberFormat="1" applyFont="1" applyFill="1" applyBorder="1" applyAlignment="1" applyProtection="1">
      <alignment horizontal="right" indent="1"/>
      <protection hidden="1"/>
    </xf>
    <xf numFmtId="164" fontId="8" fillId="0" borderId="36" xfId="0" applyNumberFormat="1" applyFont="1" applyFill="1" applyBorder="1" applyAlignment="1" applyProtection="1">
      <alignment horizontal="right" inden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left"/>
      <protection hidden="1"/>
    </xf>
    <xf numFmtId="0" fontId="2" fillId="0" borderId="7" xfId="0" applyFont="1" applyFill="1" applyBorder="1" applyAlignment="1" applyProtection="1">
      <alignment horizontal="left"/>
      <protection hidden="1"/>
    </xf>
    <xf numFmtId="0" fontId="2" fillId="0" borderId="9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4" fillId="0" borderId="6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49" fontId="2" fillId="3" borderId="7" xfId="0" applyNumberFormat="1" applyFont="1" applyFill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left"/>
      <protection hidden="1"/>
    </xf>
    <xf numFmtId="49" fontId="2" fillId="3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wrapText="1"/>
      <protection hidden="1"/>
    </xf>
    <xf numFmtId="0" fontId="0" fillId="0" borderId="15" xfId="0" applyFill="1" applyBorder="1" applyAlignment="1" applyProtection="1">
      <alignment horizontal="center" wrapText="1"/>
      <protection hidden="1"/>
    </xf>
  </cellXfs>
  <cellStyles count="109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Dezimal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Prozent" xfId="2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tabSelected="1" topLeftCell="A14" workbookViewId="0">
      <selection activeCell="C44" sqref="C44:C47"/>
    </sheetView>
  </sheetViews>
  <sheetFormatPr baseColWidth="10" defaultRowHeight="15" x14ac:dyDescent="0"/>
  <cols>
    <col min="3" max="3" width="29.83203125" customWidth="1"/>
  </cols>
  <sheetData>
    <row r="1" spans="1:10" ht="16" thickBot="1"/>
    <row r="2" spans="1:10" ht="16" thickTop="1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8">
      <c r="A3" s="4"/>
      <c r="B3" s="141" t="s">
        <v>0</v>
      </c>
      <c r="C3" s="142"/>
      <c r="D3" s="142"/>
      <c r="E3" s="142"/>
      <c r="F3" s="142"/>
      <c r="G3" s="142"/>
      <c r="H3" s="142"/>
      <c r="I3" s="142"/>
      <c r="J3" s="5"/>
    </row>
    <row r="4" spans="1:10">
      <c r="A4" s="4"/>
      <c r="B4" s="6"/>
      <c r="C4" s="6"/>
      <c r="D4" s="6"/>
      <c r="E4" s="6"/>
      <c r="F4" s="6"/>
      <c r="G4" s="6"/>
      <c r="H4" s="6"/>
      <c r="I4" s="6"/>
      <c r="J4" s="7"/>
    </row>
    <row r="5" spans="1:10">
      <c r="A5" s="8"/>
      <c r="B5" s="143" t="s">
        <v>1</v>
      </c>
      <c r="C5" s="144"/>
      <c r="D5" s="145"/>
      <c r="E5" s="145"/>
      <c r="F5" s="145"/>
      <c r="G5" s="145"/>
      <c r="H5" s="145"/>
      <c r="I5" s="9"/>
      <c r="J5" s="10"/>
    </row>
    <row r="6" spans="1:10">
      <c r="A6" s="8"/>
      <c r="B6" s="146" t="s">
        <v>2</v>
      </c>
      <c r="C6" s="147"/>
      <c r="D6" s="148"/>
      <c r="E6" s="148"/>
      <c r="F6" s="148"/>
      <c r="G6" s="149"/>
      <c r="H6" s="149"/>
      <c r="I6" s="11"/>
      <c r="J6" s="10"/>
    </row>
    <row r="7" spans="1:10" ht="16" thickBot="1">
      <c r="A7" s="8"/>
      <c r="B7" s="12"/>
      <c r="C7" s="12"/>
      <c r="D7" s="12"/>
      <c r="E7" s="12"/>
      <c r="F7" s="12"/>
      <c r="G7" s="12"/>
      <c r="H7" s="12"/>
      <c r="I7" s="12"/>
      <c r="J7" s="10"/>
    </row>
    <row r="8" spans="1:10">
      <c r="A8" s="4"/>
      <c r="B8" s="150" t="s">
        <v>3</v>
      </c>
      <c r="C8" s="152" t="s">
        <v>4</v>
      </c>
      <c r="D8" s="154" t="s">
        <v>5</v>
      </c>
      <c r="E8" s="156" t="s">
        <v>6</v>
      </c>
      <c r="F8" s="158" t="s">
        <v>7</v>
      </c>
      <c r="G8" s="159"/>
      <c r="H8" s="159"/>
      <c r="I8" s="135" t="s">
        <v>8</v>
      </c>
      <c r="J8" s="13"/>
    </row>
    <row r="9" spans="1:10" ht="16" thickBot="1">
      <c r="A9" s="4"/>
      <c r="B9" s="151"/>
      <c r="C9" s="153"/>
      <c r="D9" s="155"/>
      <c r="E9" s="157"/>
      <c r="F9" s="18" t="s">
        <v>9</v>
      </c>
      <c r="G9" s="18" t="s">
        <v>10</v>
      </c>
      <c r="H9" s="19" t="s">
        <v>11</v>
      </c>
      <c r="I9" s="136"/>
      <c r="J9" s="7"/>
    </row>
    <row r="10" spans="1:10">
      <c r="A10" s="8"/>
      <c r="B10" s="92">
        <v>1</v>
      </c>
      <c r="C10" s="20" t="s">
        <v>27</v>
      </c>
      <c r="D10" s="21">
        <v>64.2</v>
      </c>
      <c r="E10" s="74"/>
      <c r="F10" s="75">
        <f>D10</f>
        <v>64.2</v>
      </c>
      <c r="G10" s="76"/>
      <c r="H10" s="22">
        <f>F10</f>
        <v>64.2</v>
      </c>
      <c r="I10" s="23"/>
      <c r="J10" s="10"/>
    </row>
    <row r="11" spans="1:10">
      <c r="A11" s="8"/>
      <c r="B11" s="93">
        <v>2</v>
      </c>
      <c r="C11" s="24" t="s">
        <v>28</v>
      </c>
      <c r="D11" s="25">
        <v>21.6</v>
      </c>
      <c r="E11" s="77"/>
      <c r="F11" s="78"/>
      <c r="G11" s="78">
        <f>D11</f>
        <v>21.6</v>
      </c>
      <c r="H11" s="26">
        <f>G11</f>
        <v>21.6</v>
      </c>
      <c r="I11" s="27"/>
      <c r="J11" s="10"/>
    </row>
    <row r="12" spans="1:10">
      <c r="A12" s="8"/>
      <c r="B12" s="94">
        <v>3</v>
      </c>
      <c r="C12" s="28" t="s">
        <v>12</v>
      </c>
      <c r="D12" s="29">
        <v>26</v>
      </c>
      <c r="E12" s="99">
        <v>0.05</v>
      </c>
      <c r="F12" s="99">
        <v>0.15</v>
      </c>
      <c r="G12" s="99">
        <v>0.05</v>
      </c>
      <c r="H12" s="99">
        <v>0.2</v>
      </c>
      <c r="I12" s="99">
        <v>0.55000000000000004</v>
      </c>
      <c r="J12" s="10"/>
    </row>
    <row r="13" spans="1:10">
      <c r="A13" s="8"/>
      <c r="B13" s="94">
        <v>4</v>
      </c>
      <c r="C13" s="28" t="s">
        <v>13</v>
      </c>
      <c r="D13" s="29">
        <v>169</v>
      </c>
      <c r="E13" s="61">
        <v>15.4</v>
      </c>
      <c r="F13" s="73">
        <v>39</v>
      </c>
      <c r="G13" s="73">
        <v>4.8</v>
      </c>
      <c r="H13" s="73">
        <v>18.600000000000001</v>
      </c>
      <c r="I13" s="62">
        <v>91.2</v>
      </c>
      <c r="J13" s="10"/>
    </row>
    <row r="14" spans="1:10">
      <c r="A14" s="8"/>
      <c r="B14" s="94">
        <v>5</v>
      </c>
      <c r="C14" s="28" t="s">
        <v>14</v>
      </c>
      <c r="D14" s="29">
        <v>72.599999999999994</v>
      </c>
      <c r="E14" s="61">
        <v>12.8</v>
      </c>
      <c r="F14" s="73">
        <v>8.4</v>
      </c>
      <c r="G14" s="73">
        <v>3</v>
      </c>
      <c r="H14" s="73">
        <v>8</v>
      </c>
      <c r="I14" s="62">
        <v>40.4</v>
      </c>
      <c r="J14" s="10"/>
    </row>
    <row r="15" spans="1:10">
      <c r="A15" s="8"/>
      <c r="B15" s="94">
        <v>6</v>
      </c>
      <c r="C15" s="28" t="s">
        <v>15</v>
      </c>
      <c r="D15" s="29">
        <v>134</v>
      </c>
      <c r="E15" s="61">
        <v>7.2</v>
      </c>
      <c r="F15" s="73">
        <v>13.6</v>
      </c>
      <c r="G15" s="73">
        <v>4.2</v>
      </c>
      <c r="H15" s="73">
        <v>9.4</v>
      </c>
      <c r="I15" s="62">
        <v>99.6</v>
      </c>
      <c r="J15" s="10"/>
    </row>
    <row r="16" spans="1:10">
      <c r="A16" s="8"/>
      <c r="B16" s="94">
        <v>7</v>
      </c>
      <c r="C16" s="30" t="s">
        <v>16</v>
      </c>
      <c r="D16" s="31">
        <f>SUM(D12:D15)</f>
        <v>401.6</v>
      </c>
      <c r="E16" s="132"/>
      <c r="F16" s="132"/>
      <c r="G16" s="132"/>
      <c r="H16" s="132"/>
      <c r="I16" s="133"/>
      <c r="J16" s="10"/>
    </row>
    <row r="17" spans="1:10">
      <c r="A17" s="8"/>
      <c r="B17" s="94">
        <v>8</v>
      </c>
      <c r="C17" s="33" t="str">
        <f>"Umlage "&amp;E8</f>
        <v>Umlage Verwaltung</v>
      </c>
      <c r="D17" s="29"/>
      <c r="E17" s="132"/>
      <c r="F17" s="132"/>
      <c r="G17" s="132"/>
      <c r="H17" s="132"/>
      <c r="I17" s="132"/>
      <c r="J17" s="10"/>
    </row>
    <row r="18" spans="1:10">
      <c r="A18" s="8"/>
      <c r="B18" s="94"/>
      <c r="C18" s="33" t="s">
        <v>29</v>
      </c>
      <c r="D18" s="29"/>
      <c r="E18" s="132"/>
      <c r="F18" s="134"/>
      <c r="G18" s="134"/>
      <c r="H18" s="134"/>
      <c r="I18" s="134"/>
      <c r="J18" s="10"/>
    </row>
    <row r="19" spans="1:10">
      <c r="A19" s="8"/>
      <c r="B19" s="94"/>
      <c r="C19" s="33" t="s">
        <v>30</v>
      </c>
      <c r="D19" s="29"/>
      <c r="E19" s="132"/>
      <c r="F19" s="132"/>
      <c r="G19" s="132"/>
      <c r="H19" s="132"/>
      <c r="I19" s="132"/>
      <c r="J19" s="10"/>
    </row>
    <row r="20" spans="1:10">
      <c r="A20" s="8"/>
      <c r="B20" s="94"/>
      <c r="C20" s="33" t="s">
        <v>34</v>
      </c>
      <c r="D20" s="29"/>
      <c r="E20" s="29"/>
      <c r="F20" s="87"/>
      <c r="G20" s="87"/>
      <c r="H20" s="87"/>
      <c r="I20" s="88"/>
      <c r="J20" s="10"/>
    </row>
    <row r="21" spans="1:10">
      <c r="A21" s="8"/>
      <c r="B21" s="94"/>
      <c r="C21" s="98" t="s">
        <v>31</v>
      </c>
      <c r="D21" s="29"/>
      <c r="E21" s="29"/>
      <c r="G21" s="90"/>
      <c r="H21" s="89"/>
      <c r="J21" s="10"/>
    </row>
    <row r="22" spans="1:10">
      <c r="A22" s="8"/>
      <c r="B22" s="94"/>
      <c r="C22" s="98" t="s">
        <v>32</v>
      </c>
      <c r="D22" s="29"/>
      <c r="E22" s="29"/>
      <c r="F22" s="29"/>
      <c r="G22" s="29"/>
      <c r="H22" s="89"/>
      <c r="I22" s="34"/>
      <c r="J22" s="10"/>
    </row>
    <row r="23" spans="1:10">
      <c r="A23" s="8"/>
      <c r="B23" s="94"/>
      <c r="C23" s="98" t="s">
        <v>33</v>
      </c>
      <c r="D23" s="29"/>
      <c r="E23" s="29"/>
      <c r="F23" s="29"/>
      <c r="G23" s="29"/>
      <c r="H23" s="29"/>
      <c r="I23" s="91"/>
      <c r="J23" s="10"/>
    </row>
    <row r="24" spans="1:10">
      <c r="A24" s="8"/>
      <c r="B24" s="95">
        <v>9</v>
      </c>
      <c r="C24" s="33" t="s">
        <v>17</v>
      </c>
      <c r="D24" s="29"/>
      <c r="E24" s="29"/>
      <c r="F24" s="67">
        <f>-F18</f>
        <v>0</v>
      </c>
      <c r="G24" s="67">
        <f>-G18</f>
        <v>0</v>
      </c>
      <c r="H24" s="67">
        <f>+F18+G18</f>
        <v>0</v>
      </c>
      <c r="I24" s="68"/>
      <c r="J24" s="10"/>
    </row>
    <row r="25" spans="1:10">
      <c r="A25" s="8"/>
      <c r="B25" s="94">
        <v>10</v>
      </c>
      <c r="C25" s="35" t="s">
        <v>18</v>
      </c>
      <c r="D25" s="36">
        <f>H25+I25</f>
        <v>0</v>
      </c>
      <c r="E25" s="37"/>
      <c r="F25" s="79"/>
      <c r="G25" s="79"/>
      <c r="H25" s="69">
        <f>H18+H24</f>
        <v>0</v>
      </c>
      <c r="I25" s="70">
        <f>I18</f>
        <v>0</v>
      </c>
      <c r="J25" s="10"/>
    </row>
    <row r="26" spans="1:10">
      <c r="A26" s="8"/>
      <c r="B26" s="93">
        <v>11</v>
      </c>
      <c r="C26" s="38" t="s">
        <v>19</v>
      </c>
      <c r="D26" s="29">
        <f>D11+D10</f>
        <v>85.800000000000011</v>
      </c>
      <c r="E26" s="39"/>
      <c r="F26" s="80">
        <f>F10</f>
        <v>64.2</v>
      </c>
      <c r="G26" s="80">
        <f>G11</f>
        <v>21.6</v>
      </c>
      <c r="H26" s="82">
        <f>H11+H10</f>
        <v>85.800000000000011</v>
      </c>
      <c r="I26" s="81"/>
      <c r="J26" s="10"/>
    </row>
    <row r="27" spans="1:10">
      <c r="A27" s="8"/>
      <c r="B27" s="94">
        <v>12</v>
      </c>
      <c r="C27" s="40" t="s">
        <v>20</v>
      </c>
      <c r="D27" s="32">
        <f>D25+D26</f>
        <v>85.800000000000011</v>
      </c>
      <c r="E27" s="41"/>
      <c r="F27" s="84"/>
      <c r="G27" s="84"/>
      <c r="H27" s="83">
        <f>H26+H25</f>
        <v>85.800000000000011</v>
      </c>
      <c r="I27" s="71">
        <f>I26+I25</f>
        <v>0</v>
      </c>
      <c r="J27" s="10"/>
    </row>
    <row r="28" spans="1:10">
      <c r="A28" s="8"/>
      <c r="B28" s="94">
        <v>13</v>
      </c>
      <c r="C28" s="40" t="s">
        <v>21</v>
      </c>
      <c r="D28" s="29">
        <f>H28+I28</f>
        <v>512</v>
      </c>
      <c r="E28" s="41"/>
      <c r="F28" s="72">
        <v>142</v>
      </c>
      <c r="G28" s="72">
        <v>66</v>
      </c>
      <c r="H28" s="85">
        <f>F28+G28</f>
        <v>208</v>
      </c>
      <c r="I28" s="86">
        <v>304</v>
      </c>
      <c r="J28" s="10"/>
    </row>
    <row r="29" spans="1:10">
      <c r="A29" s="8"/>
      <c r="B29" s="96">
        <v>14</v>
      </c>
      <c r="C29" s="43" t="s">
        <v>22</v>
      </c>
      <c r="D29" s="44">
        <f>D28-D27</f>
        <v>426.2</v>
      </c>
      <c r="E29" s="44"/>
      <c r="F29" s="45"/>
      <c r="G29" s="45"/>
      <c r="H29" s="46">
        <f>H28-H27</f>
        <v>122.19999999999999</v>
      </c>
      <c r="I29" s="46">
        <f>I28-I27</f>
        <v>304</v>
      </c>
      <c r="J29" s="10"/>
    </row>
    <row r="30" spans="1:10">
      <c r="A30" s="8"/>
      <c r="B30" s="97">
        <v>15</v>
      </c>
      <c r="C30" s="47" t="s">
        <v>23</v>
      </c>
      <c r="D30" s="48"/>
      <c r="E30" s="29"/>
      <c r="F30" s="49">
        <f>F28-F26</f>
        <v>77.8</v>
      </c>
      <c r="G30" s="49">
        <f>G28-G26</f>
        <v>44.4</v>
      </c>
      <c r="H30" s="49">
        <f>H28-H26</f>
        <v>122.19999999999999</v>
      </c>
      <c r="I30" s="42"/>
      <c r="J30" s="10"/>
    </row>
    <row r="31" spans="1:10" ht="16" thickBot="1">
      <c r="A31" s="8"/>
      <c r="B31" s="93">
        <v>16</v>
      </c>
      <c r="C31" s="50" t="s">
        <v>24</v>
      </c>
      <c r="D31" s="51"/>
      <c r="E31" s="51"/>
      <c r="F31" s="52">
        <f>F30/F10</f>
        <v>1.2118380062305294</v>
      </c>
      <c r="G31" s="52">
        <f>G30/G11</f>
        <v>2.0555555555555554</v>
      </c>
      <c r="H31" s="52" t="e">
        <f>H30/H19</f>
        <v>#DIV/0!</v>
      </c>
      <c r="I31" s="53">
        <f>I23</f>
        <v>0</v>
      </c>
      <c r="J31" s="10"/>
    </row>
    <row r="32" spans="1:10">
      <c r="A32" s="8"/>
      <c r="B32" s="54"/>
      <c r="C32" s="54"/>
      <c r="D32" s="54"/>
      <c r="E32" s="54"/>
      <c r="F32" s="54"/>
      <c r="G32" s="54"/>
      <c r="H32" s="54"/>
      <c r="I32" s="54"/>
      <c r="J32" s="10"/>
    </row>
    <row r="33" spans="1:10">
      <c r="A33" s="8"/>
      <c r="B33" s="54"/>
      <c r="C33" s="54"/>
      <c r="D33" s="54"/>
      <c r="E33" s="54"/>
      <c r="F33" s="54"/>
      <c r="G33" s="54"/>
      <c r="H33" s="54"/>
      <c r="I33" s="54"/>
      <c r="J33" s="10"/>
    </row>
    <row r="34" spans="1:10">
      <c r="A34" s="8"/>
      <c r="B34" s="54"/>
      <c r="C34" s="137" t="s">
        <v>25</v>
      </c>
      <c r="D34" s="138"/>
      <c r="E34" s="55"/>
      <c r="F34" s="56" t="str">
        <f>F9</f>
        <v>Küche</v>
      </c>
      <c r="G34" s="57" t="str">
        <f>G9</f>
        <v>Keller</v>
      </c>
      <c r="H34" s="57" t="str">
        <f>H9</f>
        <v>Restaurant</v>
      </c>
      <c r="I34" s="57" t="str">
        <f>I8</f>
        <v>Logis</v>
      </c>
      <c r="J34" s="10"/>
    </row>
    <row r="35" spans="1:10">
      <c r="A35" s="8"/>
      <c r="B35" s="54"/>
      <c r="C35" s="139" t="str">
        <f>E8</f>
        <v>Verwaltung</v>
      </c>
      <c r="D35" s="140"/>
      <c r="E35" s="14"/>
      <c r="F35" s="65">
        <v>0.2</v>
      </c>
      <c r="G35" s="66">
        <v>0.1</v>
      </c>
      <c r="H35" s="66">
        <v>0.2</v>
      </c>
      <c r="I35" s="66">
        <v>0.5</v>
      </c>
      <c r="J35" s="10"/>
    </row>
    <row r="36" spans="1:10">
      <c r="A36" s="8"/>
      <c r="B36" s="54"/>
      <c r="C36" s="58" t="s">
        <v>26</v>
      </c>
      <c r="D36" s="59"/>
      <c r="E36" s="59"/>
      <c r="F36" s="59"/>
      <c r="G36" s="59"/>
      <c r="H36" s="59"/>
      <c r="I36" s="60">
        <v>6225</v>
      </c>
      <c r="J36" s="10"/>
    </row>
    <row r="37" spans="1:10" ht="16" thickBot="1">
      <c r="A37" s="15"/>
      <c r="B37" s="16"/>
      <c r="C37" s="16"/>
      <c r="D37" s="16"/>
      <c r="E37" s="16"/>
      <c r="F37" s="16"/>
      <c r="G37" s="16"/>
      <c r="H37" s="16"/>
      <c r="I37" s="16"/>
      <c r="J37" s="17"/>
    </row>
    <row r="38" spans="1:10" ht="16" thickTop="1"/>
    <row r="39" spans="1:10">
      <c r="C39" t="s">
        <v>37</v>
      </c>
    </row>
    <row r="40" spans="1:10">
      <c r="C40" t="s">
        <v>35</v>
      </c>
    </row>
    <row r="41" spans="1:10">
      <c r="C41" t="s">
        <v>36</v>
      </c>
    </row>
    <row r="42" spans="1:10">
      <c r="C42" t="s">
        <v>38</v>
      </c>
    </row>
    <row r="43" spans="1:10">
      <c r="C43" t="s">
        <v>41</v>
      </c>
    </row>
    <row r="44" spans="1:10">
      <c r="C44" t="s">
        <v>53</v>
      </c>
    </row>
    <row r="45" spans="1:10">
      <c r="C45" t="s">
        <v>54</v>
      </c>
    </row>
    <row r="46" spans="1:10">
      <c r="C46" t="s">
        <v>55</v>
      </c>
    </row>
    <row r="47" spans="1:10">
      <c r="C47" t="s">
        <v>56</v>
      </c>
    </row>
    <row r="49" spans="3:3">
      <c r="C49" t="s">
        <v>39</v>
      </c>
    </row>
    <row r="50" spans="3:3">
      <c r="C50" t="s">
        <v>40</v>
      </c>
    </row>
  </sheetData>
  <mergeCells count="13">
    <mergeCell ref="I8:I9"/>
    <mergeCell ref="C34:D34"/>
    <mergeCell ref="C35:D35"/>
    <mergeCell ref="B3:I3"/>
    <mergeCell ref="B5:C5"/>
    <mergeCell ref="D5:H5"/>
    <mergeCell ref="B6:C6"/>
    <mergeCell ref="D6:H6"/>
    <mergeCell ref="B8:B9"/>
    <mergeCell ref="C8:C9"/>
    <mergeCell ref="D8:D9"/>
    <mergeCell ref="E8:E9"/>
    <mergeCell ref="F8:H8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52"/>
  <sheetViews>
    <sheetView topLeftCell="A28" workbookViewId="0">
      <selection activeCell="D39" sqref="D39:M52"/>
    </sheetView>
  </sheetViews>
  <sheetFormatPr baseColWidth="10" defaultRowHeight="15" x14ac:dyDescent="0"/>
  <cols>
    <col min="3" max="3" width="6.33203125" customWidth="1"/>
    <col min="4" max="4" width="30.83203125" customWidth="1"/>
  </cols>
  <sheetData>
    <row r="1" spans="2:11" ht="16" thickBot="1"/>
    <row r="2" spans="2:11" ht="16" thickTop="1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>
      <c r="B3" s="4"/>
      <c r="C3" s="141" t="s">
        <v>0</v>
      </c>
      <c r="D3" s="142"/>
      <c r="E3" s="142"/>
      <c r="F3" s="142"/>
      <c r="G3" s="142"/>
      <c r="H3" s="142"/>
      <c r="I3" s="142"/>
      <c r="J3" s="142"/>
      <c r="K3" s="5"/>
    </row>
    <row r="4" spans="2:11">
      <c r="B4" s="4"/>
      <c r="C4" s="6"/>
      <c r="D4" s="6"/>
      <c r="E4" s="6"/>
      <c r="F4" s="6"/>
      <c r="G4" s="6"/>
      <c r="H4" s="6"/>
      <c r="I4" s="6"/>
      <c r="J4" s="6"/>
      <c r="K4" s="7"/>
    </row>
    <row r="5" spans="2:11">
      <c r="B5" s="8"/>
      <c r="C5" s="143" t="s">
        <v>1</v>
      </c>
      <c r="D5" s="144"/>
      <c r="E5" s="145"/>
      <c r="F5" s="145"/>
      <c r="G5" s="145"/>
      <c r="H5" s="145"/>
      <c r="I5" s="145"/>
      <c r="J5" s="9"/>
      <c r="K5" s="10"/>
    </row>
    <row r="6" spans="2:11">
      <c r="B6" s="8"/>
      <c r="C6" s="146" t="s">
        <v>2</v>
      </c>
      <c r="D6" s="147"/>
      <c r="E6" s="148"/>
      <c r="F6" s="148"/>
      <c r="G6" s="148"/>
      <c r="H6" s="149"/>
      <c r="I6" s="149"/>
      <c r="J6" s="11"/>
      <c r="K6" s="10"/>
    </row>
    <row r="7" spans="2:11" ht="16" thickBot="1">
      <c r="B7" s="8"/>
      <c r="C7" s="12"/>
      <c r="D7" s="12"/>
      <c r="E7" s="12"/>
      <c r="F7" s="12"/>
      <c r="G7" s="12"/>
      <c r="H7" s="12"/>
      <c r="I7" s="12"/>
      <c r="J7" s="12"/>
      <c r="K7" s="10"/>
    </row>
    <row r="8" spans="2:11">
      <c r="B8" s="4"/>
      <c r="C8" s="150" t="s">
        <v>3</v>
      </c>
      <c r="D8" s="152" t="s">
        <v>4</v>
      </c>
      <c r="E8" s="154" t="s">
        <v>5</v>
      </c>
      <c r="F8" s="156" t="s">
        <v>6</v>
      </c>
      <c r="G8" s="158" t="s">
        <v>7</v>
      </c>
      <c r="H8" s="159"/>
      <c r="I8" s="159"/>
      <c r="J8" s="135" t="s">
        <v>8</v>
      </c>
      <c r="K8" s="13"/>
    </row>
    <row r="9" spans="2:11" ht="16" thickBot="1">
      <c r="B9" s="4"/>
      <c r="C9" s="151"/>
      <c r="D9" s="153"/>
      <c r="E9" s="155"/>
      <c r="F9" s="157"/>
      <c r="G9" s="18" t="s">
        <v>9</v>
      </c>
      <c r="H9" s="18" t="s">
        <v>10</v>
      </c>
      <c r="I9" s="19" t="s">
        <v>11</v>
      </c>
      <c r="J9" s="136"/>
      <c r="K9" s="7"/>
    </row>
    <row r="10" spans="2:11">
      <c r="B10" s="8"/>
      <c r="C10" s="92">
        <v>1</v>
      </c>
      <c r="D10" s="20" t="s">
        <v>27</v>
      </c>
      <c r="E10" s="21">
        <v>64.2</v>
      </c>
      <c r="F10" s="74"/>
      <c r="G10" s="75">
        <v>64.2</v>
      </c>
      <c r="H10" s="76"/>
      <c r="I10" s="22">
        <f>G10</f>
        <v>64.2</v>
      </c>
      <c r="J10" s="23"/>
      <c r="K10" s="10"/>
    </row>
    <row r="11" spans="2:11">
      <c r="B11" s="8"/>
      <c r="C11" s="93">
        <v>2</v>
      </c>
      <c r="D11" s="24" t="s">
        <v>28</v>
      </c>
      <c r="E11" s="25">
        <v>21.6</v>
      </c>
      <c r="F11" s="77"/>
      <c r="G11" s="78"/>
      <c r="H11" s="78">
        <v>21.6</v>
      </c>
      <c r="I11" s="26">
        <f>H11</f>
        <v>21.6</v>
      </c>
      <c r="J11" s="27"/>
      <c r="K11" s="10"/>
    </row>
    <row r="12" spans="2:11">
      <c r="B12" s="8"/>
      <c r="C12" s="94">
        <v>3</v>
      </c>
      <c r="D12" s="28" t="s">
        <v>12</v>
      </c>
      <c r="E12" s="29">
        <v>26</v>
      </c>
      <c r="F12" s="61">
        <f>E12*5%</f>
        <v>1.3</v>
      </c>
      <c r="G12" s="61">
        <f>E12*15%</f>
        <v>3.9</v>
      </c>
      <c r="H12" s="61">
        <f>E12*5%</f>
        <v>1.3</v>
      </c>
      <c r="I12" s="61">
        <f>E12*20%</f>
        <v>5.2</v>
      </c>
      <c r="J12" s="62">
        <f>E12*55%</f>
        <v>14.3</v>
      </c>
      <c r="K12" s="10"/>
    </row>
    <row r="13" spans="2:11">
      <c r="B13" s="8"/>
      <c r="C13" s="94">
        <v>4</v>
      </c>
      <c r="D13" s="28" t="s">
        <v>13</v>
      </c>
      <c r="E13" s="29">
        <v>169</v>
      </c>
      <c r="F13" s="61">
        <v>15.4</v>
      </c>
      <c r="G13" s="73">
        <v>39</v>
      </c>
      <c r="H13" s="73">
        <v>4.8</v>
      </c>
      <c r="I13" s="73">
        <v>18.600000000000001</v>
      </c>
      <c r="J13" s="62">
        <v>91.2</v>
      </c>
      <c r="K13" s="10"/>
    </row>
    <row r="14" spans="2:11">
      <c r="B14" s="8"/>
      <c r="C14" s="94">
        <v>5</v>
      </c>
      <c r="D14" s="28" t="s">
        <v>14</v>
      </c>
      <c r="E14" s="29">
        <v>72.599999999999994</v>
      </c>
      <c r="F14" s="61">
        <v>12.8</v>
      </c>
      <c r="G14" s="73">
        <v>8.4</v>
      </c>
      <c r="H14" s="73">
        <v>3</v>
      </c>
      <c r="I14" s="73">
        <v>8</v>
      </c>
      <c r="J14" s="62">
        <v>40.4</v>
      </c>
      <c r="K14" s="10"/>
    </row>
    <row r="15" spans="2:11">
      <c r="B15" s="8"/>
      <c r="C15" s="94">
        <v>6</v>
      </c>
      <c r="D15" s="28" t="s">
        <v>15</v>
      </c>
      <c r="E15" s="29">
        <v>134</v>
      </c>
      <c r="F15" s="61">
        <v>7.2</v>
      </c>
      <c r="G15" s="73">
        <v>13.6</v>
      </c>
      <c r="H15" s="73">
        <v>4.2</v>
      </c>
      <c r="I15" s="73">
        <v>9.4</v>
      </c>
      <c r="J15" s="62">
        <v>99.6</v>
      </c>
      <c r="K15" s="10"/>
    </row>
    <row r="16" spans="2:11">
      <c r="B16" s="8"/>
      <c r="C16" s="94">
        <v>7</v>
      </c>
      <c r="D16" s="30" t="s">
        <v>16</v>
      </c>
      <c r="E16" s="31">
        <f t="shared" ref="E16:J16" si="0">SUM(E12:E15)</f>
        <v>401.6</v>
      </c>
      <c r="F16" s="31">
        <f t="shared" si="0"/>
        <v>36.700000000000003</v>
      </c>
      <c r="G16" s="31">
        <f t="shared" si="0"/>
        <v>64.899999999999991</v>
      </c>
      <c r="H16" s="31">
        <f t="shared" si="0"/>
        <v>13.3</v>
      </c>
      <c r="I16" s="31">
        <f t="shared" si="0"/>
        <v>41.2</v>
      </c>
      <c r="J16" s="64">
        <f t="shared" si="0"/>
        <v>245.5</v>
      </c>
      <c r="K16" s="10"/>
    </row>
    <row r="17" spans="2:11">
      <c r="B17" s="8"/>
      <c r="C17" s="94">
        <v>8</v>
      </c>
      <c r="D17" s="33" t="str">
        <f>"Umlage "&amp;F8</f>
        <v>Umlage Verwaltung</v>
      </c>
      <c r="E17" s="29"/>
      <c r="F17" s="29">
        <v>-36.700000000000003</v>
      </c>
      <c r="G17" s="29">
        <f>F16*20%</f>
        <v>7.3400000000000007</v>
      </c>
      <c r="H17" s="29">
        <f>F16*10%</f>
        <v>3.6700000000000004</v>
      </c>
      <c r="I17" s="29">
        <f>F16*20%</f>
        <v>7.3400000000000007</v>
      </c>
      <c r="J17" s="34">
        <f>F16*50%</f>
        <v>18.350000000000001</v>
      </c>
      <c r="K17" s="10"/>
    </row>
    <row r="18" spans="2:11">
      <c r="B18" s="8"/>
      <c r="C18" s="94"/>
      <c r="D18" s="33" t="s">
        <v>29</v>
      </c>
      <c r="E18" s="29"/>
      <c r="F18" s="29"/>
      <c r="G18" s="63">
        <f>G16+G17</f>
        <v>72.239999999999995</v>
      </c>
      <c r="H18" s="63">
        <f>H16+H17</f>
        <v>16.970000000000002</v>
      </c>
      <c r="I18" s="63">
        <f>I16+I17</f>
        <v>48.540000000000006</v>
      </c>
      <c r="J18" s="63">
        <f>J16+J17</f>
        <v>263.85000000000002</v>
      </c>
      <c r="K18" s="10"/>
    </row>
    <row r="19" spans="2:11">
      <c r="B19" s="8"/>
      <c r="C19" s="94"/>
      <c r="D19" s="33" t="s">
        <v>30</v>
      </c>
      <c r="E19" s="29"/>
      <c r="F19" s="29"/>
      <c r="G19" s="29">
        <f>G10</f>
        <v>64.2</v>
      </c>
      <c r="H19" s="29">
        <f>H11</f>
        <v>21.6</v>
      </c>
      <c r="I19" s="29">
        <f>I11+I10</f>
        <v>85.800000000000011</v>
      </c>
      <c r="J19" s="34">
        <v>6225</v>
      </c>
      <c r="K19" s="10"/>
    </row>
    <row r="20" spans="2:11">
      <c r="B20" s="8"/>
      <c r="C20" s="94"/>
      <c r="D20" s="33" t="s">
        <v>34</v>
      </c>
      <c r="E20" s="29"/>
      <c r="F20" s="29"/>
      <c r="G20" s="87">
        <f>G18/G19</f>
        <v>1.125233644859813</v>
      </c>
      <c r="H20" s="87">
        <f>H18/H19</f>
        <v>0.78564814814814821</v>
      </c>
      <c r="I20" s="87">
        <f>I18/I19</f>
        <v>0.56573426573426577</v>
      </c>
      <c r="J20" s="88">
        <f>J18*1000/J19</f>
        <v>42.385542168674696</v>
      </c>
      <c r="K20" s="10"/>
    </row>
    <row r="21" spans="2:11">
      <c r="B21" s="8"/>
      <c r="C21" s="94"/>
      <c r="D21" s="98" t="s">
        <v>31</v>
      </c>
      <c r="E21" s="29"/>
      <c r="F21" s="29"/>
      <c r="H21" s="90"/>
      <c r="I21" s="89">
        <f>G20+I20</f>
        <v>1.6909679105940789</v>
      </c>
      <c r="K21" s="10"/>
    </row>
    <row r="22" spans="2:11">
      <c r="B22" s="8"/>
      <c r="C22" s="94"/>
      <c r="D22" s="98" t="s">
        <v>32</v>
      </c>
      <c r="E22" s="29"/>
      <c r="F22" s="29"/>
      <c r="G22" s="29"/>
      <c r="H22" s="29"/>
      <c r="I22" s="89">
        <f>H20+I20</f>
        <v>1.351382413882414</v>
      </c>
      <c r="J22" s="34"/>
      <c r="K22" s="10"/>
    </row>
    <row r="23" spans="2:11">
      <c r="B23" s="8"/>
      <c r="C23" s="94"/>
      <c r="D23" s="98" t="s">
        <v>33</v>
      </c>
      <c r="E23" s="29"/>
      <c r="F23" s="29"/>
      <c r="G23" s="29"/>
      <c r="H23" s="29"/>
      <c r="I23" s="29"/>
      <c r="J23" s="91">
        <f>J20</f>
        <v>42.385542168674696</v>
      </c>
      <c r="K23" s="10"/>
    </row>
    <row r="24" spans="2:11">
      <c r="B24" s="8"/>
      <c r="C24" s="95">
        <v>9</v>
      </c>
      <c r="D24" s="33" t="s">
        <v>17</v>
      </c>
      <c r="E24" s="29"/>
      <c r="F24" s="29"/>
      <c r="G24" s="67">
        <f>-G18</f>
        <v>-72.239999999999995</v>
      </c>
      <c r="H24" s="67">
        <f>-H18</f>
        <v>-16.970000000000002</v>
      </c>
      <c r="I24" s="67">
        <f>+G18+H18</f>
        <v>89.21</v>
      </c>
      <c r="J24" s="68"/>
      <c r="K24" s="10"/>
    </row>
    <row r="25" spans="2:11">
      <c r="B25" s="8"/>
      <c r="C25" s="94">
        <v>10</v>
      </c>
      <c r="D25" s="35" t="s">
        <v>18</v>
      </c>
      <c r="E25" s="36">
        <f>I25+J25</f>
        <v>401.6</v>
      </c>
      <c r="F25" s="37"/>
      <c r="G25" s="79"/>
      <c r="H25" s="79"/>
      <c r="I25" s="69">
        <f>I18+I24</f>
        <v>137.75</v>
      </c>
      <c r="J25" s="70">
        <f>J18</f>
        <v>263.85000000000002</v>
      </c>
      <c r="K25" s="10"/>
    </row>
    <row r="26" spans="2:11">
      <c r="B26" s="8"/>
      <c r="C26" s="93">
        <v>11</v>
      </c>
      <c r="D26" s="38" t="s">
        <v>19</v>
      </c>
      <c r="E26" s="29">
        <f>E11+E10</f>
        <v>85.800000000000011</v>
      </c>
      <c r="F26" s="39"/>
      <c r="G26" s="80">
        <f>G10</f>
        <v>64.2</v>
      </c>
      <c r="H26" s="80">
        <f>H11</f>
        <v>21.6</v>
      </c>
      <c r="I26" s="82">
        <f>I11+I10</f>
        <v>85.800000000000011</v>
      </c>
      <c r="J26" s="81"/>
      <c r="K26" s="10"/>
    </row>
    <row r="27" spans="2:11">
      <c r="B27" s="8"/>
      <c r="C27" s="94">
        <v>12</v>
      </c>
      <c r="D27" s="40" t="s">
        <v>20</v>
      </c>
      <c r="E27" s="32">
        <f>E25+E26</f>
        <v>487.40000000000003</v>
      </c>
      <c r="F27" s="41"/>
      <c r="G27" s="84"/>
      <c r="H27" s="84"/>
      <c r="I27" s="83">
        <f>I26+I25</f>
        <v>223.55</v>
      </c>
      <c r="J27" s="71">
        <f>J26+J25</f>
        <v>263.85000000000002</v>
      </c>
      <c r="K27" s="10"/>
    </row>
    <row r="28" spans="2:11">
      <c r="B28" s="8"/>
      <c r="C28" s="94">
        <v>13</v>
      </c>
      <c r="D28" s="40" t="s">
        <v>21</v>
      </c>
      <c r="E28" s="29">
        <f>I28+J28</f>
        <v>512</v>
      </c>
      <c r="F28" s="41"/>
      <c r="G28" s="72">
        <v>142</v>
      </c>
      <c r="H28" s="72">
        <v>66</v>
      </c>
      <c r="I28" s="85">
        <f>G28+H28</f>
        <v>208</v>
      </c>
      <c r="J28" s="86">
        <v>304</v>
      </c>
      <c r="K28" s="10"/>
    </row>
    <row r="29" spans="2:11">
      <c r="B29" s="8"/>
      <c r="C29" s="96">
        <v>14</v>
      </c>
      <c r="D29" s="43" t="s">
        <v>22</v>
      </c>
      <c r="E29" s="44">
        <f>E28-E27</f>
        <v>24.599999999999966</v>
      </c>
      <c r="F29" s="44"/>
      <c r="G29" s="45"/>
      <c r="H29" s="45"/>
      <c r="I29" s="46">
        <f>I28-I27</f>
        <v>-15.550000000000011</v>
      </c>
      <c r="J29" s="46">
        <f>J28-J27</f>
        <v>40.149999999999977</v>
      </c>
      <c r="K29" s="10"/>
    </row>
    <row r="30" spans="2:11">
      <c r="B30" s="8"/>
      <c r="C30" s="97">
        <v>15</v>
      </c>
      <c r="D30" s="47" t="s">
        <v>23</v>
      </c>
      <c r="E30" s="48"/>
      <c r="F30" s="29"/>
      <c r="G30" s="49">
        <f>G28-G26</f>
        <v>77.8</v>
      </c>
      <c r="H30" s="49">
        <f>H28-H26</f>
        <v>44.4</v>
      </c>
      <c r="I30" s="49">
        <f>I28-I26</f>
        <v>122.19999999999999</v>
      </c>
      <c r="J30" s="42"/>
      <c r="K30" s="10"/>
    </row>
    <row r="31" spans="2:11" ht="16" thickBot="1">
      <c r="B31" s="8"/>
      <c r="C31" s="93">
        <v>16</v>
      </c>
      <c r="D31" s="50" t="s">
        <v>24</v>
      </c>
      <c r="E31" s="51"/>
      <c r="F31" s="51"/>
      <c r="G31" s="52">
        <f>G30/G10</f>
        <v>1.2118380062305294</v>
      </c>
      <c r="H31" s="52">
        <f>H30/H11</f>
        <v>2.0555555555555554</v>
      </c>
      <c r="I31" s="52">
        <f>I30/I19</f>
        <v>1.4242424242424239</v>
      </c>
      <c r="J31" s="53">
        <f>J23</f>
        <v>42.385542168674696</v>
      </c>
      <c r="K31" s="10"/>
    </row>
    <row r="32" spans="2:11">
      <c r="B32" s="8"/>
      <c r="C32" s="54"/>
      <c r="D32" s="54"/>
      <c r="E32" s="54"/>
      <c r="F32" s="54"/>
      <c r="G32" s="54"/>
      <c r="H32" s="54"/>
      <c r="I32" s="54"/>
      <c r="J32" s="54"/>
      <c r="K32" s="10"/>
    </row>
    <row r="33" spans="2:12">
      <c r="B33" s="8"/>
      <c r="C33" s="54"/>
      <c r="D33" s="54"/>
      <c r="E33" s="54"/>
      <c r="F33" s="54"/>
      <c r="G33" s="54"/>
      <c r="H33" s="54"/>
      <c r="I33" s="54"/>
      <c r="J33" s="54"/>
      <c r="K33" s="10"/>
    </row>
    <row r="34" spans="2:12">
      <c r="B34" s="8"/>
      <c r="C34" s="54"/>
      <c r="D34" s="137" t="s">
        <v>25</v>
      </c>
      <c r="E34" s="138"/>
      <c r="F34" s="55"/>
      <c r="G34" s="56" t="str">
        <f>G9</f>
        <v>Küche</v>
      </c>
      <c r="H34" s="57" t="str">
        <f>H9</f>
        <v>Keller</v>
      </c>
      <c r="I34" s="57" t="str">
        <f>I9</f>
        <v>Restaurant</v>
      </c>
      <c r="J34" s="57" t="str">
        <f>J8</f>
        <v>Logis</v>
      </c>
      <c r="K34" s="10"/>
    </row>
    <row r="35" spans="2:12">
      <c r="B35" s="8"/>
      <c r="C35" s="54"/>
      <c r="D35" s="139" t="str">
        <f>F8</f>
        <v>Verwaltung</v>
      </c>
      <c r="E35" s="140"/>
      <c r="F35" s="14"/>
      <c r="G35" s="65">
        <v>0.2</v>
      </c>
      <c r="H35" s="66">
        <v>0.1</v>
      </c>
      <c r="I35" s="66">
        <v>0.2</v>
      </c>
      <c r="J35" s="66">
        <v>0.5</v>
      </c>
      <c r="K35" s="10"/>
    </row>
    <row r="36" spans="2:12">
      <c r="B36" s="8"/>
      <c r="C36" s="54"/>
      <c r="D36" s="58" t="s">
        <v>26</v>
      </c>
      <c r="E36" s="59"/>
      <c r="F36" s="59"/>
      <c r="G36" s="59"/>
      <c r="H36" s="59"/>
      <c r="I36" s="59"/>
      <c r="J36" s="60">
        <v>6225</v>
      </c>
      <c r="K36" s="10"/>
    </row>
    <row r="37" spans="2:12" ht="16" thickBot="1">
      <c r="B37" s="15"/>
      <c r="C37" s="16"/>
      <c r="D37" s="16"/>
      <c r="E37" s="16"/>
      <c r="F37" s="16"/>
      <c r="G37" s="16"/>
      <c r="H37" s="16"/>
      <c r="I37" s="16"/>
      <c r="J37" s="16"/>
      <c r="K37" s="17"/>
    </row>
    <row r="38" spans="2:12" ht="16" thickTop="1"/>
    <row r="39" spans="2:12">
      <c r="D39" s="100"/>
      <c r="E39" s="101"/>
      <c r="F39" s="102" t="s">
        <v>57</v>
      </c>
      <c r="G39" s="103"/>
      <c r="H39" s="122"/>
      <c r="I39" s="102" t="s">
        <v>59</v>
      </c>
      <c r="J39" s="103"/>
      <c r="K39" s="122"/>
      <c r="L39" s="103" t="s">
        <v>60</v>
      </c>
    </row>
    <row r="40" spans="2:12">
      <c r="D40" s="90" t="s">
        <v>42</v>
      </c>
      <c r="E40" s="104"/>
      <c r="F40" s="105">
        <v>4</v>
      </c>
      <c r="G40" s="106"/>
      <c r="H40" s="104"/>
      <c r="I40" s="111">
        <v>4</v>
      </c>
      <c r="J40" s="106"/>
      <c r="K40" s="104"/>
      <c r="L40" s="123">
        <f>L42-L41</f>
        <v>3.3783045331455153</v>
      </c>
    </row>
    <row r="41" spans="2:12">
      <c r="D41" s="107" t="s">
        <v>43</v>
      </c>
      <c r="E41" s="108">
        <f>G20+I20</f>
        <v>1.6909679105940789</v>
      </c>
      <c r="F41" s="109">
        <f>F40*E41</f>
        <v>6.7638716423763157</v>
      </c>
      <c r="G41" s="110"/>
      <c r="H41" s="119"/>
      <c r="I41" s="124"/>
      <c r="J41" s="125"/>
      <c r="K41" s="108">
        <f>E41</f>
        <v>1.6909679105940789</v>
      </c>
      <c r="L41" s="126">
        <f>L42/(1+K41)*K41</f>
        <v>5.7126045577635765</v>
      </c>
    </row>
    <row r="42" spans="2:12">
      <c r="D42" s="90" t="s">
        <v>44</v>
      </c>
      <c r="E42" s="104"/>
      <c r="F42" s="111">
        <f>F40+F41</f>
        <v>10.763871642376316</v>
      </c>
      <c r="G42" s="106"/>
      <c r="H42" s="104"/>
      <c r="I42" s="127"/>
      <c r="J42" s="106"/>
      <c r="K42" s="104"/>
      <c r="L42" s="123">
        <f>L44-L43</f>
        <v>9.0909090909090917</v>
      </c>
    </row>
    <row r="43" spans="2:12">
      <c r="D43" s="107" t="s">
        <v>45</v>
      </c>
      <c r="E43" s="108">
        <v>0.2</v>
      </c>
      <c r="F43" s="109">
        <f>F42*E43</f>
        <v>2.1527743284752634</v>
      </c>
      <c r="G43" s="110"/>
      <c r="H43" s="119"/>
      <c r="I43" s="124"/>
      <c r="J43" s="125"/>
      <c r="K43" s="108">
        <f>E43</f>
        <v>0.2</v>
      </c>
      <c r="L43" s="126">
        <f>L44/(1+K43)*K43</f>
        <v>1.8181818181818183</v>
      </c>
    </row>
    <row r="44" spans="2:12">
      <c r="D44" s="90" t="s">
        <v>46</v>
      </c>
      <c r="E44" s="104"/>
      <c r="F44" s="105">
        <f>F42+F43</f>
        <v>12.91664597085158</v>
      </c>
      <c r="G44" s="106"/>
      <c r="H44" s="104"/>
      <c r="I44" s="128">
        <f>I46-I45</f>
        <v>11.818181818181818</v>
      </c>
      <c r="J44" s="106"/>
      <c r="K44" s="104"/>
      <c r="L44" s="123">
        <f>L46-L45</f>
        <v>10.90909090909091</v>
      </c>
    </row>
    <row r="45" spans="2:12">
      <c r="D45" s="90" t="s">
        <v>47</v>
      </c>
      <c r="E45" s="112">
        <v>0</v>
      </c>
      <c r="F45" s="111">
        <f>F44*E45</f>
        <v>0</v>
      </c>
      <c r="G45" s="106"/>
      <c r="H45" s="129">
        <f>E45</f>
        <v>0</v>
      </c>
      <c r="I45" s="128">
        <f>I46/(1+H45)*H45</f>
        <v>0</v>
      </c>
      <c r="J45" s="106"/>
      <c r="K45" s="129">
        <f>E45</f>
        <v>0</v>
      </c>
      <c r="L45" s="123">
        <f>L46/(1+K45)*K45</f>
        <v>0</v>
      </c>
    </row>
    <row r="46" spans="2:12">
      <c r="D46" s="90" t="s">
        <v>48</v>
      </c>
      <c r="E46" s="104"/>
      <c r="F46" s="111">
        <f>F44+F45</f>
        <v>12.91664597085158</v>
      </c>
      <c r="G46" s="106"/>
      <c r="H46" s="104"/>
      <c r="I46" s="128">
        <f>I48-I47</f>
        <v>11.818181818181818</v>
      </c>
      <c r="J46" s="106"/>
      <c r="K46" s="104"/>
      <c r="L46" s="123">
        <f>L48-L47</f>
        <v>10.90909090909091</v>
      </c>
    </row>
    <row r="47" spans="2:12">
      <c r="D47" s="90" t="s">
        <v>49</v>
      </c>
      <c r="E47" s="113">
        <v>0.1</v>
      </c>
      <c r="F47" s="111">
        <f>E47*F46</f>
        <v>1.2916645970851581</v>
      </c>
      <c r="G47" s="106"/>
      <c r="H47" s="129">
        <f>E47</f>
        <v>0.1</v>
      </c>
      <c r="I47" s="128">
        <f>I48/(1+H47)*H47</f>
        <v>1.1818181818181817</v>
      </c>
      <c r="J47" s="106"/>
      <c r="K47" s="129">
        <f>E47</f>
        <v>0.1</v>
      </c>
      <c r="L47" s="123">
        <f>L48/(1+K47)*K47</f>
        <v>1.0909090909090908</v>
      </c>
    </row>
    <row r="48" spans="2:12">
      <c r="D48" s="114" t="s">
        <v>50</v>
      </c>
      <c r="E48" s="104"/>
      <c r="F48" s="105">
        <f>F46+F47</f>
        <v>14.208310567936739</v>
      </c>
      <c r="G48" s="106"/>
      <c r="H48" s="104"/>
      <c r="I48" s="130">
        <v>13</v>
      </c>
      <c r="J48" s="106"/>
      <c r="K48" s="104"/>
      <c r="L48" s="123">
        <v>12</v>
      </c>
    </row>
    <row r="49" spans="4:13">
      <c r="D49" s="90"/>
      <c r="E49" s="104"/>
      <c r="F49" s="115" t="s">
        <v>58</v>
      </c>
      <c r="G49" s="106"/>
      <c r="H49" s="104"/>
      <c r="I49" s="131"/>
      <c r="J49" s="106"/>
      <c r="K49" s="104"/>
      <c r="L49" s="106"/>
    </row>
    <row r="50" spans="4:13">
      <c r="D50" s="90" t="s">
        <v>46</v>
      </c>
      <c r="E50" s="104"/>
      <c r="F50" s="111">
        <f>F44</f>
        <v>12.91664597085158</v>
      </c>
      <c r="G50" s="116">
        <f>-F50/F51</f>
        <v>3.2291614927128949</v>
      </c>
      <c r="H50" s="104"/>
      <c r="I50" s="111">
        <f>I44</f>
        <v>11.818181818181818</v>
      </c>
      <c r="J50" s="116">
        <f>-I50/I51</f>
        <v>2.9545454545454546</v>
      </c>
      <c r="K50" s="104"/>
      <c r="L50" s="111">
        <f>L44</f>
        <v>10.90909090909091</v>
      </c>
      <c r="M50" s="116">
        <f>-L50/L51</f>
        <v>3.2291614927128944</v>
      </c>
    </row>
    <row r="51" spans="4:13">
      <c r="D51" s="117" t="s">
        <v>51</v>
      </c>
      <c r="E51" s="104"/>
      <c r="F51" s="111">
        <f>-F40</f>
        <v>-4</v>
      </c>
      <c r="G51" s="116">
        <f>F51/F51</f>
        <v>1</v>
      </c>
      <c r="H51" s="104"/>
      <c r="I51" s="111">
        <f>-I40</f>
        <v>-4</v>
      </c>
      <c r="J51" s="116">
        <f>I51/I51</f>
        <v>1</v>
      </c>
      <c r="K51" s="104"/>
      <c r="L51" s="111">
        <f>-L40</f>
        <v>-3.3783045331455153</v>
      </c>
      <c r="M51" s="116">
        <f>L51/L51</f>
        <v>1</v>
      </c>
    </row>
    <row r="52" spans="4:13">
      <c r="D52" s="118" t="s">
        <v>52</v>
      </c>
      <c r="E52" s="119"/>
      <c r="F52" s="120">
        <f>F50+F51</f>
        <v>8.9166459708515795</v>
      </c>
      <c r="G52" s="121">
        <f>-F52/F51</f>
        <v>2.2291614927128949</v>
      </c>
      <c r="H52" s="119"/>
      <c r="I52" s="120">
        <f>I50+I51</f>
        <v>7.8181818181818183</v>
      </c>
      <c r="J52" s="121">
        <f>-I52/I51</f>
        <v>1.9545454545454546</v>
      </c>
      <c r="K52" s="119"/>
      <c r="L52" s="120">
        <f>L50+L51</f>
        <v>7.5307863759453948</v>
      </c>
      <c r="M52" s="121">
        <f>-L52/L51</f>
        <v>2.2291614927128944</v>
      </c>
    </row>
  </sheetData>
  <mergeCells count="13">
    <mergeCell ref="J8:J9"/>
    <mergeCell ref="D34:E34"/>
    <mergeCell ref="D35:E35"/>
    <mergeCell ref="C3:J3"/>
    <mergeCell ref="C5:D5"/>
    <mergeCell ref="E5:I5"/>
    <mergeCell ref="C6:D6"/>
    <mergeCell ref="E6:I6"/>
    <mergeCell ref="C8:C9"/>
    <mergeCell ref="D8:D9"/>
    <mergeCell ref="E8:E9"/>
    <mergeCell ref="F8:F9"/>
    <mergeCell ref="G8:I8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Angabe L303 verlängert</vt:lpstr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2018-11-11T14:12:50Z</dcterms:created>
  <dcterms:modified xsi:type="dcterms:W3CDTF">2018-11-26T16:18:16Z</dcterms:modified>
</cp:coreProperties>
</file>