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5120" windowHeight="15580" activeTab="1"/>
  </bookViews>
  <sheets>
    <sheet name="BAB_Angabe" sheetId="1" r:id="rId1"/>
    <sheet name="BAB_Lösung" sheetId="2" r:id="rId2"/>
    <sheet name="Tabelle3" sheetId="3" r:id="rId3"/>
  </sheets>
  <definedNames>
    <definedName name="_xlnm.Print_Area" localSheetId="1">'BAB_Lösung'!$A$1:$G$90</definedName>
  </definedNames>
  <calcPr fullCalcOnLoad="1"/>
</workbook>
</file>

<file path=xl/sharedStrings.xml><?xml version="1.0" encoding="utf-8"?>
<sst xmlns="http://schemas.openxmlformats.org/spreadsheetml/2006/main" count="95" uniqueCount="41">
  <si>
    <t>BAB Hotel Lederhose</t>
  </si>
  <si>
    <t>Kostenart</t>
  </si>
  <si>
    <t>Verwaltung</t>
  </si>
  <si>
    <t>Küche</t>
  </si>
  <si>
    <t>Keller</t>
  </si>
  <si>
    <t>Restaurant</t>
  </si>
  <si>
    <t>Logis</t>
  </si>
  <si>
    <t>Kalkulatorische Kosten</t>
  </si>
  <si>
    <t>Summe Gemeinkosten</t>
  </si>
  <si>
    <t>Umlage Verwaltung</t>
  </si>
  <si>
    <t>Zuschlagsbasen</t>
  </si>
  <si>
    <t>GK-Satz, Selbstkosten</t>
  </si>
  <si>
    <t>Speisen</t>
  </si>
  <si>
    <t>Getränke</t>
  </si>
  <si>
    <t>Gewinn</t>
  </si>
  <si>
    <t>Grundpreis</t>
  </si>
  <si>
    <t>Ortstaxe</t>
  </si>
  <si>
    <t>WES</t>
  </si>
  <si>
    <t>Abgabepreis</t>
  </si>
  <si>
    <t>NRA</t>
  </si>
  <si>
    <t>Gesamt-kosten</t>
  </si>
  <si>
    <t>Lebensmitteleinsatz</t>
  </si>
  <si>
    <t>Getränkeeinsatz</t>
  </si>
  <si>
    <t>Energieverbrauch</t>
  </si>
  <si>
    <t>Diverse Kosten</t>
  </si>
  <si>
    <t>Personalkosten</t>
  </si>
  <si>
    <t>3. Nettorohaufschlag</t>
  </si>
  <si>
    <t>GK</t>
  </si>
  <si>
    <t>SK</t>
  </si>
  <si>
    <t>NRA in EUR</t>
  </si>
  <si>
    <t>NRA in %</t>
  </si>
  <si>
    <t>4. Vollpension</t>
  </si>
  <si>
    <t>Ust</t>
  </si>
  <si>
    <t>Nächtigungspreis brutto</t>
  </si>
  <si>
    <t>ZS</t>
  </si>
  <si>
    <t>BG</t>
  </si>
  <si>
    <t>Preis Vollpension</t>
  </si>
  <si>
    <t>5. Wein</t>
  </si>
  <si>
    <t>6. Orangensaft</t>
  </si>
  <si>
    <t>7. NRA Hauptspeise</t>
  </si>
  <si>
    <t>8. WES mit Schankverlust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</si>
</sst>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&quot;ÖS&quot;\ * #,##0.00_-;\-&quot;ÖS&quot;\ * #,##0.00_-;_-&quot;ÖS&quot;\ * &quot;-&quot;??_-;_-@_-"/>
    <numFmt numFmtId="173" formatCode="_-&quot;ÖS&quot;\ * #,##0_-;\-&quot;ÖS&quot;\ * #,##0_-;_-&quot;ÖS&quot;\ * &quot;-&quot;_-;_-@_-"/>
    <numFmt numFmtId="174" formatCode="_-* #,##0_-;\-* #,##0_-;_-* &quot;-&quot;??_-;_-@_-"/>
    <numFmt numFmtId="175" formatCode="0.0%"/>
  </numFmts>
  <fonts count="39">
    <font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4" fontId="1" fillId="0" borderId="10" xfId="42" applyNumberFormat="1" applyFont="1" applyBorder="1" applyAlignment="1">
      <alignment/>
    </xf>
    <xf numFmtId="174" fontId="1" fillId="0" borderId="10" xfId="42" applyNumberFormat="1" applyFont="1" applyFill="1" applyBorder="1" applyAlignment="1">
      <alignment horizontal="right"/>
    </xf>
    <xf numFmtId="174" fontId="1" fillId="0" borderId="10" xfId="0" applyNumberFormat="1" applyFont="1" applyBorder="1" applyAlignment="1">
      <alignment/>
    </xf>
    <xf numFmtId="10" fontId="1" fillId="0" borderId="10" xfId="51" applyNumberFormat="1" applyFont="1" applyBorder="1" applyAlignment="1">
      <alignment/>
    </xf>
    <xf numFmtId="4" fontId="1" fillId="0" borderId="10" xfId="51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0" fontId="0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22" sqref="E22"/>
    </sheetView>
  </sheetViews>
  <sheetFormatPr defaultColWidth="11.421875" defaultRowHeight="12.75"/>
  <cols>
    <col min="1" max="1" width="23.421875" style="0" bestFit="1" customWidth="1"/>
    <col min="3" max="3" width="11.71093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3" spans="1:7" ht="30">
      <c r="A3" s="2" t="s">
        <v>1</v>
      </c>
      <c r="B3" s="2" t="s">
        <v>20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">
      <c r="A4" s="3" t="s">
        <v>21</v>
      </c>
      <c r="B4" s="4">
        <v>80000</v>
      </c>
      <c r="C4" s="4"/>
      <c r="D4" s="5">
        <f>B4</f>
        <v>80000</v>
      </c>
      <c r="E4" s="4"/>
      <c r="F4" s="5">
        <f>B4</f>
        <v>80000</v>
      </c>
      <c r="G4" s="4"/>
    </row>
    <row r="5" spans="1:7" ht="15">
      <c r="A5" s="3" t="s">
        <v>22</v>
      </c>
      <c r="B5" s="4">
        <v>45000</v>
      </c>
      <c r="C5" s="4"/>
      <c r="D5" s="4"/>
      <c r="E5" s="5">
        <f>B5</f>
        <v>45000</v>
      </c>
      <c r="F5" s="5">
        <f>B5</f>
        <v>45000</v>
      </c>
      <c r="G5" s="4"/>
    </row>
    <row r="6" spans="1:7" ht="15">
      <c r="A6" s="3" t="s">
        <v>23</v>
      </c>
      <c r="B6" s="4">
        <v>30000</v>
      </c>
      <c r="C6" s="4">
        <f>$B$6*0.05</f>
        <v>1500</v>
      </c>
      <c r="D6" s="4">
        <f>$B$6*0.15</f>
        <v>4500</v>
      </c>
      <c r="E6" s="4">
        <f>$B$6*0.05</f>
        <v>1500</v>
      </c>
      <c r="F6" s="4">
        <f>$B$6*0.2</f>
        <v>6000</v>
      </c>
      <c r="G6" s="4">
        <f>$B$6*0.55</f>
        <v>16500</v>
      </c>
    </row>
    <row r="7" spans="1:7" ht="15">
      <c r="A7" s="3" t="s">
        <v>25</v>
      </c>
      <c r="B7" s="4">
        <v>153000</v>
      </c>
      <c r="C7" s="4">
        <v>16000</v>
      </c>
      <c r="D7" s="4">
        <v>50000</v>
      </c>
      <c r="E7" s="4">
        <v>5000</v>
      </c>
      <c r="F7" s="4">
        <v>48000</v>
      </c>
      <c r="G7" s="4">
        <v>34000</v>
      </c>
    </row>
    <row r="8" spans="1:7" ht="15">
      <c r="A8" s="3" t="s">
        <v>24</v>
      </c>
      <c r="B8" s="4">
        <v>35000</v>
      </c>
      <c r="C8" s="4">
        <v>4000</v>
      </c>
      <c r="D8" s="4">
        <v>7000</v>
      </c>
      <c r="E8" s="4">
        <v>2000</v>
      </c>
      <c r="F8" s="4">
        <v>9000</v>
      </c>
      <c r="G8" s="4">
        <v>13000</v>
      </c>
    </row>
    <row r="9" spans="1:7" ht="15">
      <c r="A9" s="3" t="s">
        <v>7</v>
      </c>
      <c r="B9" s="4">
        <v>162000</v>
      </c>
      <c r="C9" s="4">
        <v>15000</v>
      </c>
      <c r="D9" s="4">
        <v>36000</v>
      </c>
      <c r="E9" s="4">
        <v>18000</v>
      </c>
      <c r="F9" s="4">
        <v>44000</v>
      </c>
      <c r="G9" s="4">
        <v>49000</v>
      </c>
    </row>
    <row r="10" spans="1:7" ht="15">
      <c r="A10" s="3"/>
      <c r="B10" s="4"/>
      <c r="C10" s="4"/>
      <c r="D10" s="4"/>
      <c r="E10" s="4"/>
      <c r="F10" s="4"/>
      <c r="G10" s="4"/>
    </row>
    <row r="11" spans="1:7" ht="15">
      <c r="A11" s="3" t="s">
        <v>8</v>
      </c>
      <c r="B11" s="4"/>
      <c r="C11" s="4">
        <f>SUM(C6:C9)</f>
        <v>36500</v>
      </c>
      <c r="D11" s="4">
        <f>SUM(D6:D9)</f>
        <v>97500</v>
      </c>
      <c r="E11" s="4">
        <f>SUM(E6:E9)</f>
        <v>26500</v>
      </c>
      <c r="F11" s="4">
        <f>SUM(F6:F9)</f>
        <v>107000</v>
      </c>
      <c r="G11" s="4">
        <f>SUM(G6:G9)</f>
        <v>112500</v>
      </c>
    </row>
    <row r="12" spans="1:7" ht="15">
      <c r="A12" s="3" t="s">
        <v>9</v>
      </c>
      <c r="B12" s="4"/>
      <c r="C12" s="4"/>
      <c r="D12" s="4"/>
      <c r="E12" s="4"/>
      <c r="F12" s="4"/>
      <c r="G12" s="4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 t="s">
        <v>8</v>
      </c>
      <c r="B14" s="3"/>
      <c r="C14" s="3"/>
      <c r="D14" s="6"/>
      <c r="E14" s="6"/>
      <c r="F14" s="6"/>
      <c r="G14" s="6"/>
    </row>
    <row r="15" spans="1:7" ht="15">
      <c r="A15" s="3" t="s">
        <v>10</v>
      </c>
      <c r="B15" s="3"/>
      <c r="C15" s="3"/>
      <c r="D15" s="6"/>
      <c r="E15" s="6"/>
      <c r="F15" s="6"/>
      <c r="G15" s="6"/>
    </row>
    <row r="16" spans="1:7" ht="15">
      <c r="A16" s="3" t="s">
        <v>11</v>
      </c>
      <c r="B16" s="3"/>
      <c r="C16" s="3"/>
      <c r="D16" s="7"/>
      <c r="E16" s="7"/>
      <c r="F16" s="7"/>
      <c r="G16" s="8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workbookViewId="0" topLeftCell="A1">
      <selection activeCell="B87" sqref="B87"/>
    </sheetView>
  </sheetViews>
  <sheetFormatPr defaultColWidth="11.421875" defaultRowHeight="12.75"/>
  <cols>
    <col min="1" max="1" width="23.421875" style="0" bestFit="1" customWidth="1"/>
    <col min="3" max="3" width="11.71093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3" spans="1:7" ht="30">
      <c r="A3" s="2" t="s">
        <v>1</v>
      </c>
      <c r="B3" s="2" t="s">
        <v>20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">
      <c r="A4" s="3" t="s">
        <v>21</v>
      </c>
      <c r="B4" s="4">
        <v>80000</v>
      </c>
      <c r="C4" s="4"/>
      <c r="D4" s="5">
        <f>B4</f>
        <v>80000</v>
      </c>
      <c r="E4" s="4"/>
      <c r="F4" s="5">
        <f>B4</f>
        <v>80000</v>
      </c>
      <c r="G4" s="4"/>
    </row>
    <row r="5" spans="1:7" ht="15">
      <c r="A5" s="3" t="s">
        <v>22</v>
      </c>
      <c r="B5" s="4">
        <v>45000</v>
      </c>
      <c r="C5" s="4"/>
      <c r="D5" s="4"/>
      <c r="E5" s="5">
        <f>B5</f>
        <v>45000</v>
      </c>
      <c r="F5" s="5">
        <f>B5</f>
        <v>45000</v>
      </c>
      <c r="G5" s="4"/>
    </row>
    <row r="6" spans="1:7" ht="15">
      <c r="A6" s="3" t="s">
        <v>23</v>
      </c>
      <c r="B6" s="4">
        <v>30000</v>
      </c>
      <c r="C6" s="4">
        <f>$B$6*0.05</f>
        <v>1500</v>
      </c>
      <c r="D6" s="4">
        <f>$B$6*0.15</f>
        <v>4500</v>
      </c>
      <c r="E6" s="4">
        <f>$B$6*0.05</f>
        <v>1500</v>
      </c>
      <c r="F6" s="4">
        <f>$B$6*0.2</f>
        <v>6000</v>
      </c>
      <c r="G6" s="4">
        <f>$B$6*0.55</f>
        <v>16500</v>
      </c>
    </row>
    <row r="7" spans="1:7" ht="15">
      <c r="A7" s="3" t="s">
        <v>25</v>
      </c>
      <c r="B7" s="4">
        <v>153000</v>
      </c>
      <c r="C7" s="4">
        <f>B7*0.1</f>
        <v>15300</v>
      </c>
      <c r="D7" s="4">
        <f>B7*0.3</f>
        <v>45900</v>
      </c>
      <c r="E7" s="4">
        <f>B7*5%</f>
        <v>7650</v>
      </c>
      <c r="F7" s="4">
        <f>B7*0.3</f>
        <v>45900</v>
      </c>
      <c r="G7" s="4">
        <f>B7*0.25</f>
        <v>38250</v>
      </c>
    </row>
    <row r="8" spans="1:7" ht="15">
      <c r="A8" s="3" t="s">
        <v>24</v>
      </c>
      <c r="B8" s="4">
        <v>35000</v>
      </c>
      <c r="C8" s="4">
        <v>4000</v>
      </c>
      <c r="D8" s="4">
        <v>7000</v>
      </c>
      <c r="E8" s="4">
        <v>2000</v>
      </c>
      <c r="F8" s="4">
        <v>9000</v>
      </c>
      <c r="G8" s="4">
        <v>13000</v>
      </c>
    </row>
    <row r="9" spans="1:7" ht="15">
      <c r="A9" s="3" t="s">
        <v>7</v>
      </c>
      <c r="B9" s="4">
        <v>162000</v>
      </c>
      <c r="C9" s="4">
        <v>15000</v>
      </c>
      <c r="D9" s="4">
        <v>36000</v>
      </c>
      <c r="E9" s="4">
        <v>18000</v>
      </c>
      <c r="F9" s="4">
        <v>44000</v>
      </c>
      <c r="G9" s="4">
        <v>49000</v>
      </c>
    </row>
    <row r="10" spans="1:7" ht="15">
      <c r="A10" s="3"/>
      <c r="B10" s="4"/>
      <c r="C10" s="4"/>
      <c r="D10" s="4"/>
      <c r="E10" s="4"/>
      <c r="F10" s="4"/>
      <c r="G10" s="4"/>
    </row>
    <row r="11" spans="1:7" ht="15">
      <c r="A11" s="3" t="s">
        <v>8</v>
      </c>
      <c r="B11" s="4"/>
      <c r="C11" s="4">
        <f>SUM(C6:C9)</f>
        <v>35800</v>
      </c>
      <c r="D11" s="4">
        <f>SUM(D6:D9)</f>
        <v>93400</v>
      </c>
      <c r="E11" s="4">
        <f>SUM(E6:E9)</f>
        <v>29150</v>
      </c>
      <c r="F11" s="4">
        <f>SUM(F6:F9)</f>
        <v>104900</v>
      </c>
      <c r="G11" s="4">
        <f>SUM(G6:G9)</f>
        <v>116750</v>
      </c>
    </row>
    <row r="12" spans="1:7" ht="15">
      <c r="A12" s="3" t="s">
        <v>9</v>
      </c>
      <c r="B12" s="4"/>
      <c r="C12" s="4">
        <f>C11*-1</f>
        <v>-35800</v>
      </c>
      <c r="D12" s="4">
        <f>$C$11*0.1</f>
        <v>3580</v>
      </c>
      <c r="E12" s="4">
        <f>$C$11*0.05</f>
        <v>1790</v>
      </c>
      <c r="F12" s="4">
        <f>$C$11*0.2</f>
        <v>7160</v>
      </c>
      <c r="G12" s="4">
        <f>$C$11*0.65</f>
        <v>23270</v>
      </c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 t="s">
        <v>8</v>
      </c>
      <c r="B14" s="3"/>
      <c r="C14" s="3"/>
      <c r="D14" s="6">
        <f>SUM(D11:D12)</f>
        <v>96980</v>
      </c>
      <c r="E14" s="6">
        <f>SUM(E11:E12)</f>
        <v>30940</v>
      </c>
      <c r="F14" s="6">
        <f>SUM(F11:F12)</f>
        <v>112060</v>
      </c>
      <c r="G14" s="6">
        <f>SUM(G11:G12)</f>
        <v>140020</v>
      </c>
    </row>
    <row r="15" spans="1:7" ht="15">
      <c r="A15" s="3" t="s">
        <v>10</v>
      </c>
      <c r="B15" s="3"/>
      <c r="C15" s="3"/>
      <c r="D15" s="6">
        <f>D4+D5</f>
        <v>80000</v>
      </c>
      <c r="E15" s="6">
        <f>E4+E5</f>
        <v>45000</v>
      </c>
      <c r="F15" s="6">
        <f>F4+F5</f>
        <v>125000</v>
      </c>
      <c r="G15" s="6">
        <v>6000</v>
      </c>
    </row>
    <row r="16" spans="1:7" ht="15">
      <c r="A16" s="3" t="s">
        <v>11</v>
      </c>
      <c r="B16" s="3"/>
      <c r="C16" s="3"/>
      <c r="D16" s="7">
        <f>D14/D15</f>
        <v>1.21225</v>
      </c>
      <c r="E16" s="7">
        <f>E14/E15</f>
        <v>0.6875555555555556</v>
      </c>
      <c r="F16" s="7">
        <f>F14/F15</f>
        <v>0.89648</v>
      </c>
      <c r="G16" s="8">
        <f>G14/G15</f>
        <v>23.336666666666666</v>
      </c>
    </row>
    <row r="18" spans="4:5" ht="12">
      <c r="D18" s="11">
        <f>D16+F16</f>
        <v>2.10873</v>
      </c>
      <c r="E18" s="11">
        <f>E16+F16</f>
        <v>1.5840355555555556</v>
      </c>
    </row>
    <row r="20" spans="1:5" ht="12">
      <c r="A20" s="13" t="s">
        <v>26</v>
      </c>
      <c r="C20" s="9" t="s">
        <v>12</v>
      </c>
      <c r="E20" s="9" t="s">
        <v>13</v>
      </c>
    </row>
    <row r="22" spans="1:5" ht="12">
      <c r="A22" t="s">
        <v>17</v>
      </c>
      <c r="C22" s="10">
        <v>1</v>
      </c>
      <c r="E22" s="10">
        <v>1</v>
      </c>
    </row>
    <row r="23" spans="1:5" ht="12">
      <c r="A23" t="s">
        <v>27</v>
      </c>
      <c r="B23" s="11">
        <f>D16+F16</f>
        <v>2.10873</v>
      </c>
      <c r="C23" s="10">
        <f>C22*B23</f>
        <v>2.10873</v>
      </c>
      <c r="D23" s="11">
        <f>E16+F16</f>
        <v>1.5840355555555556</v>
      </c>
      <c r="E23" s="10">
        <f>E22*D23</f>
        <v>1.5840355555555556</v>
      </c>
    </row>
    <row r="24" spans="1:5" ht="12">
      <c r="A24" t="s">
        <v>28</v>
      </c>
      <c r="C24" s="10">
        <f>SUM(C22:C23)</f>
        <v>3.10873</v>
      </c>
      <c r="E24" s="10">
        <f>SUM(E22:E23)</f>
        <v>2.5840355555555554</v>
      </c>
    </row>
    <row r="25" spans="1:5" ht="12">
      <c r="A25" t="s">
        <v>14</v>
      </c>
      <c r="B25" s="11">
        <v>0.15</v>
      </c>
      <c r="C25" s="10">
        <f>C24*B25</f>
        <v>0.4663095</v>
      </c>
      <c r="D25" s="11">
        <v>0.3</v>
      </c>
      <c r="E25" s="10">
        <f>E24*D25</f>
        <v>0.7752106666666666</v>
      </c>
    </row>
    <row r="26" spans="1:5" ht="12">
      <c r="A26" t="s">
        <v>15</v>
      </c>
      <c r="C26" s="10">
        <f>SUM(C24:C25)</f>
        <v>3.5750395</v>
      </c>
      <c r="E26" s="10">
        <f>SUM(E24:E25)</f>
        <v>3.359246222222222</v>
      </c>
    </row>
    <row r="28" spans="1:5" ht="12">
      <c r="A28" t="s">
        <v>29</v>
      </c>
      <c r="C28" s="10">
        <f>C26-C22</f>
        <v>2.5750395</v>
      </c>
      <c r="E28" s="10">
        <f>E26-E22</f>
        <v>2.359246222222222</v>
      </c>
    </row>
    <row r="29" spans="1:5" ht="12">
      <c r="A29" t="s">
        <v>30</v>
      </c>
      <c r="C29" s="12">
        <f>C28/C22</f>
        <v>2.5750395</v>
      </c>
      <c r="E29" s="12">
        <f>E28/E22</f>
        <v>2.359246222222222</v>
      </c>
    </row>
    <row r="31" ht="12">
      <c r="A31" s="15" t="s">
        <v>31</v>
      </c>
    </row>
    <row r="33" spans="1:3" ht="12">
      <c r="A33" t="s">
        <v>28</v>
      </c>
      <c r="C33" s="14">
        <f>G16</f>
        <v>23.336666666666666</v>
      </c>
    </row>
    <row r="34" spans="1:3" ht="12">
      <c r="A34" t="s">
        <v>14</v>
      </c>
      <c r="B34" s="11">
        <v>0.25</v>
      </c>
      <c r="C34" s="10">
        <f>C33*B34</f>
        <v>5.8341666666666665</v>
      </c>
    </row>
    <row r="35" spans="1:3" ht="12">
      <c r="A35" t="s">
        <v>15</v>
      </c>
      <c r="C35" s="10">
        <f>SUM(C33:C34)</f>
        <v>29.170833333333334</v>
      </c>
    </row>
    <row r="36" spans="1:3" ht="12">
      <c r="A36" t="s">
        <v>32</v>
      </c>
      <c r="B36" s="11">
        <v>0.1</v>
      </c>
      <c r="C36" s="10">
        <f>C35*B36</f>
        <v>2.9170833333333337</v>
      </c>
    </row>
    <row r="37" spans="1:3" ht="12">
      <c r="A37" t="s">
        <v>34</v>
      </c>
      <c r="C37" s="10">
        <f>SUM(C35:C36)</f>
        <v>32.087916666666665</v>
      </c>
    </row>
    <row r="38" spans="1:3" ht="12">
      <c r="A38" t="s">
        <v>16</v>
      </c>
      <c r="C38" s="10">
        <v>1</v>
      </c>
    </row>
    <row r="39" spans="1:3" ht="12">
      <c r="A39" t="s">
        <v>33</v>
      </c>
      <c r="C39" s="10">
        <f>SUM(C37:C38)</f>
        <v>33.087916666666665</v>
      </c>
    </row>
    <row r="41" spans="1:3" ht="12">
      <c r="A41" t="s">
        <v>17</v>
      </c>
      <c r="C41" s="10">
        <v>6</v>
      </c>
    </row>
    <row r="42" spans="1:3" ht="12">
      <c r="A42" t="s">
        <v>27</v>
      </c>
      <c r="B42" s="11">
        <f>D16+F16</f>
        <v>2.10873</v>
      </c>
      <c r="C42" s="10">
        <f>C41*B42</f>
        <v>12.65238</v>
      </c>
    </row>
    <row r="43" spans="1:3" ht="12">
      <c r="A43" t="s">
        <v>28</v>
      </c>
      <c r="C43" s="10">
        <f>C41+C42</f>
        <v>18.65238</v>
      </c>
    </row>
    <row r="44" spans="1:3" ht="12">
      <c r="A44" t="s">
        <v>14</v>
      </c>
      <c r="B44" s="11">
        <v>0.15</v>
      </c>
      <c r="C44" s="10">
        <f>C43*B44</f>
        <v>2.797857</v>
      </c>
    </row>
    <row r="45" spans="1:3" ht="12">
      <c r="A45" t="s">
        <v>15</v>
      </c>
      <c r="C45" s="10">
        <f>C43+C44</f>
        <v>21.450237</v>
      </c>
    </row>
    <row r="46" spans="1:3" ht="12">
      <c r="A46" t="s">
        <v>35</v>
      </c>
      <c r="B46" s="11">
        <v>0.15</v>
      </c>
      <c r="C46" s="10">
        <f>C45*B46</f>
        <v>3.21753555</v>
      </c>
    </row>
    <row r="47" spans="1:3" ht="12">
      <c r="A47" t="s">
        <v>34</v>
      </c>
      <c r="C47" s="10">
        <f>C45+C46</f>
        <v>24.667772550000002</v>
      </c>
    </row>
    <row r="48" spans="1:3" ht="12">
      <c r="A48" t="s">
        <v>32</v>
      </c>
      <c r="B48" s="11">
        <v>0.1</v>
      </c>
      <c r="C48" s="10">
        <f>C47*B48</f>
        <v>2.4667772550000002</v>
      </c>
    </row>
    <row r="49" spans="1:3" ht="12">
      <c r="A49" t="s">
        <v>18</v>
      </c>
      <c r="C49" s="10">
        <f>C47+C48</f>
        <v>27.134549805000002</v>
      </c>
    </row>
    <row r="51" spans="1:3" ht="12">
      <c r="A51" s="16" t="s">
        <v>36</v>
      </c>
      <c r="C51" s="17">
        <f>C39+C49</f>
        <v>60.222466471666664</v>
      </c>
    </row>
    <row r="53" ht="12">
      <c r="A53" s="15" t="s">
        <v>37</v>
      </c>
    </row>
    <row r="55" spans="1:3" ht="12">
      <c r="A55" t="s">
        <v>17</v>
      </c>
      <c r="C55" s="10">
        <v>8.5</v>
      </c>
    </row>
    <row r="56" spans="1:3" ht="12">
      <c r="A56" t="s">
        <v>27</v>
      </c>
      <c r="B56" s="11">
        <f>E16+F16</f>
        <v>1.5840355555555556</v>
      </c>
      <c r="C56" s="10">
        <f>C55*B56</f>
        <v>13.464302222222223</v>
      </c>
    </row>
    <row r="57" spans="1:3" ht="12">
      <c r="A57" t="s">
        <v>28</v>
      </c>
      <c r="C57" s="10">
        <f>C55+C56</f>
        <v>21.964302222222223</v>
      </c>
    </row>
    <row r="58" spans="1:3" ht="12">
      <c r="A58" t="s">
        <v>14</v>
      </c>
      <c r="B58" s="11">
        <v>0.3</v>
      </c>
      <c r="C58" s="10">
        <f>C57*B58</f>
        <v>6.589290666666667</v>
      </c>
    </row>
    <row r="59" spans="1:3" ht="12">
      <c r="A59" t="s">
        <v>15</v>
      </c>
      <c r="C59" s="10">
        <f>C57+C58</f>
        <v>28.55359288888889</v>
      </c>
    </row>
    <row r="60" spans="1:3" ht="12">
      <c r="A60" t="s">
        <v>35</v>
      </c>
      <c r="B60" s="11">
        <v>0.15</v>
      </c>
      <c r="C60" s="10">
        <f>C59*B60</f>
        <v>4.283038933333334</v>
      </c>
    </row>
    <row r="61" spans="1:3" ht="12">
      <c r="A61" t="s">
        <v>34</v>
      </c>
      <c r="C61" s="10">
        <f>C59+C60</f>
        <v>32.83663182222222</v>
      </c>
    </row>
    <row r="62" spans="1:3" ht="12">
      <c r="A62" t="s">
        <v>32</v>
      </c>
      <c r="B62" s="11">
        <v>0.2</v>
      </c>
      <c r="C62" s="10">
        <f>C61*B62</f>
        <v>6.567326364444445</v>
      </c>
    </row>
    <row r="63" spans="1:3" ht="12">
      <c r="A63" t="s">
        <v>18</v>
      </c>
      <c r="C63" s="10">
        <f>C61+C62</f>
        <v>39.40395818666667</v>
      </c>
    </row>
    <row r="65" ht="12">
      <c r="A65" s="15" t="s">
        <v>38</v>
      </c>
    </row>
    <row r="67" spans="1:3" ht="12">
      <c r="A67" t="s">
        <v>17</v>
      </c>
      <c r="C67" s="10">
        <f>C69-C68</f>
        <v>0.7550002936016378</v>
      </c>
    </row>
    <row r="68" spans="1:3" ht="12">
      <c r="A68" t="s">
        <v>27</v>
      </c>
      <c r="B68" s="11">
        <f>E16+F16</f>
        <v>1.5840355555555556</v>
      </c>
      <c r="C68" s="10">
        <f>C69*B68/(1+B68)</f>
        <v>1.1959473095198783</v>
      </c>
    </row>
    <row r="69" spans="1:3" ht="12">
      <c r="A69" t="s">
        <v>28</v>
      </c>
      <c r="C69" s="10">
        <f>C71-C70</f>
        <v>1.950947603121516</v>
      </c>
    </row>
    <row r="70" spans="1:3" ht="12">
      <c r="A70" t="s">
        <v>14</v>
      </c>
      <c r="B70" s="11">
        <v>0.3</v>
      </c>
      <c r="C70" s="10">
        <f>C71*B70/(1+B70)</f>
        <v>0.5852842809364548</v>
      </c>
    </row>
    <row r="71" spans="1:3" ht="12">
      <c r="A71" t="s">
        <v>15</v>
      </c>
      <c r="C71" s="10">
        <f>C73-C72</f>
        <v>2.5362318840579707</v>
      </c>
    </row>
    <row r="72" spans="1:3" ht="12">
      <c r="A72" t="s">
        <v>35</v>
      </c>
      <c r="B72" s="11">
        <v>0.15</v>
      </c>
      <c r="C72" s="10">
        <f>C73*B72/(1+B72)</f>
        <v>0.3804347826086956</v>
      </c>
    </row>
    <row r="73" spans="1:3" ht="12">
      <c r="A73" t="s">
        <v>34</v>
      </c>
      <c r="C73" s="10">
        <f>C75-C74</f>
        <v>2.9166666666666665</v>
      </c>
    </row>
    <row r="74" spans="1:3" ht="12">
      <c r="A74" t="s">
        <v>32</v>
      </c>
      <c r="B74" s="11">
        <v>0.2</v>
      </c>
      <c r="C74" s="10">
        <f>C75*B74/(1+B74)</f>
        <v>0.5833333333333334</v>
      </c>
    </row>
    <row r="75" spans="1:3" ht="12">
      <c r="A75" t="s">
        <v>18</v>
      </c>
      <c r="C75" s="10">
        <v>3.5</v>
      </c>
    </row>
    <row r="77" ht="12">
      <c r="A77" t="s">
        <v>39</v>
      </c>
    </row>
    <row r="79" spans="1:3" ht="12">
      <c r="A79" t="s">
        <v>17</v>
      </c>
      <c r="C79" s="10">
        <v>3.2</v>
      </c>
    </row>
    <row r="80" spans="1:3" ht="12">
      <c r="A80" t="s">
        <v>19</v>
      </c>
      <c r="B80" s="12">
        <f>C80/C79</f>
        <v>1.3468379446640315</v>
      </c>
      <c r="C80" s="10">
        <f>C81-C79</f>
        <v>4.309881422924901</v>
      </c>
    </row>
    <row r="81" spans="1:3" ht="12">
      <c r="A81" t="s">
        <v>15</v>
      </c>
      <c r="C81" s="10">
        <f>C83-C82</f>
        <v>7.509881422924901</v>
      </c>
    </row>
    <row r="82" spans="1:3" ht="12">
      <c r="A82" t="s">
        <v>35</v>
      </c>
      <c r="B82" s="11">
        <v>0.15</v>
      </c>
      <c r="C82" s="10">
        <f>C83*B82/(1+B82)</f>
        <v>1.1264822134387353</v>
      </c>
    </row>
    <row r="83" spans="1:3" ht="12">
      <c r="A83" t="s">
        <v>34</v>
      </c>
      <c r="C83" s="10">
        <f>C85-C84</f>
        <v>8.636363636363637</v>
      </c>
    </row>
    <row r="84" spans="1:3" ht="12">
      <c r="A84" t="s">
        <v>32</v>
      </c>
      <c r="B84" s="11">
        <v>0.1</v>
      </c>
      <c r="C84" s="10">
        <f>C85*B84/(1+B84)</f>
        <v>0.8636363636363636</v>
      </c>
    </row>
    <row r="85" spans="1:3" ht="12">
      <c r="A85" t="s">
        <v>18</v>
      </c>
      <c r="C85" s="10">
        <v>9.5</v>
      </c>
    </row>
    <row r="87" spans="1:2" ht="12">
      <c r="A87" t="s">
        <v>40</v>
      </c>
      <c r="B87">
        <f>0.8/0.965</f>
        <v>0.8290155440414508</v>
      </c>
    </row>
  </sheetData>
  <sheetProtection/>
  <printOptions/>
  <pageMargins left="0.7500000000000001" right="0.7500000000000001" top="0" bottom="0" header="0" footer="0"/>
  <pageSetup fitToHeight="1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werner holzheu</cp:lastModifiedBy>
  <cp:lastPrinted>2015-02-11T08:05:53Z</cp:lastPrinted>
  <dcterms:created xsi:type="dcterms:W3CDTF">2008-12-22T09:27:12Z</dcterms:created>
  <dcterms:modified xsi:type="dcterms:W3CDTF">2018-11-18T23:54:08Z</dcterms:modified>
  <cp:category/>
  <cp:version/>
  <cp:contentType/>
  <cp:contentStatus/>
</cp:coreProperties>
</file>