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28800" windowHeight="16320" activeTab="8"/>
  </bookViews>
  <sheets>
    <sheet name="Ü2_progressiv" sheetId="1" r:id="rId1"/>
    <sheet name="Ü3_progressiv" sheetId="7" r:id="rId2"/>
    <sheet name="Ü4_progressiv" sheetId="8" r:id="rId3"/>
    <sheet name="Ü5_progressiv" sheetId="9" r:id="rId4"/>
    <sheet name="Ü6_retrograd" sheetId="4" r:id="rId5"/>
    <sheet name="Ü7_retrograd" sheetId="5" r:id="rId6"/>
    <sheet name="Ü8_retrograd" sheetId="6" r:id="rId7"/>
    <sheet name="Blatt1" sheetId="10" r:id="rId8"/>
    <sheet name="Blatt2" sheetId="11" r:id="rId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1" l="1"/>
  <c r="D39" i="11"/>
  <c r="D41" i="11"/>
  <c r="D42" i="11"/>
  <c r="D43" i="11"/>
  <c r="D45" i="11"/>
  <c r="D48" i="11"/>
  <c r="D22" i="11"/>
  <c r="D23" i="11"/>
  <c r="D24" i="11"/>
  <c r="D26" i="11"/>
  <c r="D27" i="11"/>
  <c r="D28" i="11"/>
  <c r="D30" i="11"/>
  <c r="D33" i="11"/>
  <c r="D5" i="11"/>
  <c r="D6" i="11"/>
  <c r="D7" i="11"/>
  <c r="D9" i="11"/>
  <c r="D10" i="11"/>
  <c r="D11" i="11"/>
  <c r="D13" i="11"/>
  <c r="D16" i="11"/>
  <c r="I15" i="10"/>
  <c r="D5" i="10"/>
  <c r="H6" i="10"/>
  <c r="I6" i="10"/>
  <c r="H7" i="10"/>
  <c r="I7" i="10"/>
  <c r="I8" i="10"/>
  <c r="H9" i="10"/>
  <c r="I9" i="10"/>
  <c r="H10" i="10"/>
  <c r="I10" i="10"/>
  <c r="H11" i="10"/>
  <c r="I11" i="10"/>
  <c r="H12" i="10"/>
  <c r="I12" i="10"/>
  <c r="H13" i="10"/>
  <c r="I13" i="10"/>
  <c r="I5" i="10"/>
  <c r="Q34" i="10"/>
  <c r="Q32" i="10"/>
  <c r="Q33" i="10"/>
  <c r="Q30" i="10"/>
  <c r="Q28" i="10"/>
  <c r="Q29" i="10"/>
  <c r="O34" i="10"/>
  <c r="O32" i="10"/>
  <c r="O33" i="10"/>
  <c r="O30" i="10"/>
  <c r="O28" i="10"/>
  <c r="O29" i="10"/>
  <c r="AA6" i="10"/>
  <c r="AA7" i="10"/>
  <c r="AA9" i="10"/>
  <c r="AA10" i="10"/>
  <c r="AA11" i="10"/>
  <c r="AA13" i="10"/>
  <c r="AA16" i="10"/>
  <c r="AJ5" i="10"/>
  <c r="AH5" i="10"/>
  <c r="H36" i="10"/>
  <c r="H34" i="10"/>
  <c r="H32" i="10"/>
  <c r="H30" i="10"/>
  <c r="H28" i="10"/>
  <c r="F36" i="10"/>
  <c r="F34" i="10"/>
  <c r="F32" i="10"/>
  <c r="F30" i="10"/>
  <c r="F28" i="10"/>
  <c r="F27" i="10"/>
  <c r="L36" i="10"/>
  <c r="L34" i="10"/>
  <c r="L32" i="10"/>
  <c r="L33" i="10"/>
  <c r="L30" i="10"/>
  <c r="L28" i="10"/>
  <c r="L29" i="10"/>
  <c r="H33" i="10"/>
  <c r="H29" i="10"/>
  <c r="F33" i="10"/>
  <c r="F29" i="10"/>
  <c r="D36" i="10"/>
  <c r="D34" i="10"/>
  <c r="D32" i="10"/>
  <c r="D30" i="10"/>
  <c r="D28" i="10"/>
  <c r="D29" i="10"/>
  <c r="D33" i="10"/>
  <c r="D3" i="10"/>
  <c r="D4" i="10"/>
  <c r="V12" i="10"/>
  <c r="R5" i="10"/>
  <c r="R6" i="10"/>
  <c r="R7" i="10"/>
  <c r="R9" i="10"/>
  <c r="R10" i="10"/>
  <c r="R11" i="10"/>
  <c r="R13" i="10"/>
  <c r="R16" i="10"/>
  <c r="R17" i="10"/>
  <c r="AJ6" i="10"/>
  <c r="AJ7" i="10"/>
  <c r="AJ9" i="10"/>
  <c r="AJ10" i="10"/>
  <c r="AJ11" i="10"/>
  <c r="AJ13" i="10"/>
  <c r="AJ16" i="10"/>
  <c r="AH6" i="10"/>
  <c r="AH7" i="10"/>
  <c r="AH9" i="10"/>
  <c r="AH10" i="10"/>
  <c r="AH11" i="10"/>
  <c r="AH13" i="10"/>
  <c r="AH16" i="10"/>
  <c r="X6" i="10"/>
  <c r="X7" i="10"/>
  <c r="X9" i="10"/>
  <c r="X10" i="10"/>
  <c r="X11" i="10"/>
  <c r="X13" i="10"/>
  <c r="X16" i="10"/>
  <c r="V6" i="10"/>
  <c r="V7" i="10"/>
  <c r="V9" i="10"/>
  <c r="V10" i="10"/>
  <c r="V11" i="10"/>
  <c r="V13" i="10"/>
  <c r="V16" i="10"/>
  <c r="F12" i="10"/>
  <c r="F5" i="10"/>
  <c r="T6" i="10"/>
  <c r="T7" i="10"/>
  <c r="T9" i="10"/>
  <c r="T10" i="10"/>
  <c r="T11" i="10"/>
  <c r="T13" i="10"/>
  <c r="T16" i="10"/>
  <c r="P6" i="10"/>
  <c r="P7" i="10"/>
  <c r="P9" i="10"/>
  <c r="P10" i="10"/>
  <c r="P11" i="10"/>
  <c r="P13" i="10"/>
  <c r="P16" i="10"/>
  <c r="N6" i="10"/>
  <c r="N7" i="10"/>
  <c r="N9" i="10"/>
  <c r="N10" i="10"/>
  <c r="N11" i="10"/>
  <c r="N13" i="10"/>
  <c r="N16" i="10"/>
  <c r="L6" i="10"/>
  <c r="L7" i="10"/>
  <c r="L9" i="10"/>
  <c r="L10" i="10"/>
  <c r="L11" i="10"/>
  <c r="L13" i="10"/>
  <c r="L16" i="10"/>
  <c r="H16" i="10"/>
  <c r="F6" i="10"/>
  <c r="F7" i="10"/>
  <c r="F9" i="10"/>
  <c r="F10" i="10"/>
  <c r="F11" i="10"/>
  <c r="F13" i="10"/>
  <c r="F16" i="10"/>
  <c r="D6" i="10"/>
  <c r="D7" i="10"/>
  <c r="D9" i="10"/>
  <c r="D10" i="10"/>
  <c r="D11" i="10"/>
  <c r="D13" i="10"/>
  <c r="D16" i="10"/>
  <c r="N4" i="1"/>
  <c r="N5" i="1"/>
  <c r="N7" i="1"/>
  <c r="N8" i="1"/>
  <c r="N9" i="1"/>
  <c r="N11" i="1"/>
  <c r="C4" i="8"/>
  <c r="C5" i="8"/>
  <c r="C7" i="8"/>
  <c r="C8" i="8"/>
  <c r="C9" i="8"/>
  <c r="C11" i="8"/>
  <c r="E11" i="8"/>
  <c r="C4" i="7"/>
  <c r="C5" i="7"/>
  <c r="C7" i="7"/>
  <c r="C8" i="7"/>
  <c r="C9" i="7"/>
  <c r="C11" i="7"/>
  <c r="G4" i="7"/>
  <c r="G5" i="7"/>
  <c r="G7" i="7"/>
  <c r="G8" i="7"/>
  <c r="G9" i="7"/>
  <c r="G11" i="7"/>
  <c r="I11" i="7"/>
  <c r="E11" i="7"/>
  <c r="G5" i="9"/>
  <c r="G6" i="9"/>
  <c r="G8" i="9"/>
  <c r="E5" i="9"/>
  <c r="E6" i="9"/>
  <c r="E8" i="9"/>
  <c r="C5" i="9"/>
  <c r="C6" i="9"/>
  <c r="C8" i="9"/>
  <c r="C21" i="6"/>
  <c r="C20" i="6"/>
  <c r="C19" i="6"/>
  <c r="C17" i="6"/>
  <c r="C11" i="6"/>
  <c r="C11" i="5"/>
  <c r="C9" i="5"/>
  <c r="C8" i="5"/>
  <c r="C7" i="5"/>
  <c r="C5" i="5"/>
  <c r="C9" i="4"/>
  <c r="C8" i="4"/>
  <c r="C7" i="4"/>
  <c r="C5" i="4"/>
  <c r="C4" i="4"/>
  <c r="C3" i="4"/>
  <c r="E24" i="1"/>
  <c r="E25" i="1"/>
  <c r="D22" i="1"/>
  <c r="H4" i="1"/>
  <c r="H5" i="1"/>
  <c r="H7" i="1"/>
  <c r="C10" i="1"/>
  <c r="C4" i="1"/>
  <c r="C5" i="1"/>
  <c r="C7" i="1"/>
  <c r="C8" i="1"/>
  <c r="C9" i="1"/>
  <c r="C11" i="1"/>
  <c r="G9" i="9"/>
  <c r="G10" i="9"/>
  <c r="G12" i="9"/>
  <c r="E9" i="9"/>
  <c r="E10" i="9"/>
  <c r="E12" i="9"/>
  <c r="C9" i="9"/>
  <c r="C10" i="9"/>
  <c r="C12" i="9"/>
  <c r="C10" i="6"/>
  <c r="C9" i="6"/>
  <c r="C4" i="5"/>
  <c r="C3" i="5"/>
  <c r="H8" i="1"/>
  <c r="H9" i="1"/>
  <c r="H11" i="1"/>
  <c r="C7" i="6"/>
  <c r="C16" i="6"/>
  <c r="C15" i="6"/>
  <c r="C6" i="6"/>
  <c r="C5" i="6"/>
  <c r="C4" i="6"/>
  <c r="C3" i="6"/>
</calcChain>
</file>

<file path=xl/sharedStrings.xml><?xml version="1.0" encoding="utf-8"?>
<sst xmlns="http://schemas.openxmlformats.org/spreadsheetml/2006/main" count="257" uniqueCount="80">
  <si>
    <t>Ü2 / Bezugskalkulation</t>
  </si>
  <si>
    <t>Rechnungspreis</t>
  </si>
  <si>
    <t>Rabatt</t>
  </si>
  <si>
    <t>rabattierter Preis</t>
  </si>
  <si>
    <t>Spesen (Vkf)</t>
  </si>
  <si>
    <t>Rechnungspreis exkl. Ust</t>
  </si>
  <si>
    <t>Skonto</t>
  </si>
  <si>
    <t>Kassapreis</t>
  </si>
  <si>
    <t>eigene Bezugskosten</t>
  </si>
  <si>
    <t>Einstandspreis</t>
  </si>
  <si>
    <t>Kropfitsch Mühle</t>
  </si>
  <si>
    <t>Alternative</t>
  </si>
  <si>
    <t>5 Mehlverbrauch</t>
  </si>
  <si>
    <t>2 VOSt</t>
  </si>
  <si>
    <t>an 33100</t>
  </si>
  <si>
    <t>an 33222</t>
  </si>
  <si>
    <t>33100</t>
  </si>
  <si>
    <t>an 2 Bank</t>
  </si>
  <si>
    <t>an 5 LSK</t>
  </si>
  <si>
    <t>an 2 VOSt</t>
  </si>
  <si>
    <t>Ü6 / Bezugskalkulation</t>
  </si>
  <si>
    <t>Ü7 / Bezugskalkulation</t>
  </si>
  <si>
    <t>Ü8 / Bezugskalkulation</t>
  </si>
  <si>
    <t>Rabatt 1</t>
  </si>
  <si>
    <t>Rabatt 2</t>
  </si>
  <si>
    <t>rabattierter Preis 2</t>
  </si>
  <si>
    <t>rabattierter Preis 1</t>
  </si>
  <si>
    <t>Ü3 / Bezugskalkulation</t>
  </si>
  <si>
    <t>5 HW-Einsatz</t>
  </si>
  <si>
    <t>an 33202</t>
  </si>
  <si>
    <t>Ü4 / Bezugskalkulation</t>
  </si>
  <si>
    <t>Ü5 / Bezugskalkulation</t>
  </si>
  <si>
    <t>Amazon</t>
  </si>
  <si>
    <t>Musicstore</t>
  </si>
  <si>
    <t>Elektro Haas</t>
  </si>
  <si>
    <t>Rabattierter Preis</t>
  </si>
  <si>
    <t>Zielpreis (Rechnungsbetrag exk. Ust)</t>
  </si>
  <si>
    <t>- Skonto</t>
  </si>
  <si>
    <t>Betrag</t>
  </si>
  <si>
    <t>Summe</t>
  </si>
  <si>
    <t>Skontoformel</t>
  </si>
  <si>
    <t>L1</t>
  </si>
  <si>
    <t>Menge</t>
  </si>
  <si>
    <t>Einstandspreis pro Stück</t>
  </si>
  <si>
    <t xml:space="preserve">Rechnungspreis </t>
  </si>
  <si>
    <t xml:space="preserve">- Rabatt </t>
  </si>
  <si>
    <t>L1 c</t>
  </si>
  <si>
    <t>+ eigene Bezugs- od. weitere Spesen</t>
  </si>
  <si>
    <t>Ü2c</t>
  </si>
  <si>
    <t>Ü2b</t>
  </si>
  <si>
    <t>Ü3 b</t>
  </si>
  <si>
    <t>Ü4</t>
  </si>
  <si>
    <t>+ Fakturaspesen (Fracht, Verpackung)</t>
  </si>
  <si>
    <t>Ü5</t>
  </si>
  <si>
    <t>Koppelstädter</t>
  </si>
  <si>
    <t>Ersparnis 4,31 Euro</t>
  </si>
  <si>
    <t>Amazon.at</t>
  </si>
  <si>
    <t>Zusatzfragen:</t>
  </si>
  <si>
    <t>mehrere Rabatte, Reihenfolge</t>
  </si>
  <si>
    <t>Rechnungspreisänderungen</t>
  </si>
  <si>
    <t>Sonderrabatt 3%</t>
  </si>
  <si>
    <t>a)</t>
  </si>
  <si>
    <t>b)</t>
  </si>
  <si>
    <t xml:space="preserve"> </t>
  </si>
  <si>
    <t>Schema progressiv (Zweck: Errechnung des Einstandspreises bei geg. Rechnungspreis</t>
  </si>
  <si>
    <t>Schema retrograd(Zweck: max. zulässiger Rechnungspreis bei geg. Einstandspreis)</t>
  </si>
  <si>
    <t>Umkehrung der Vorzeichen, Prozentrechnung ghet vom verminderten Betrag aus (in hundert)</t>
  </si>
  <si>
    <t>L2</t>
  </si>
  <si>
    <t>L3</t>
  </si>
  <si>
    <t>Ü6</t>
  </si>
  <si>
    <t>Ü7</t>
  </si>
  <si>
    <t>SBX weitere Aufgaben</t>
  </si>
  <si>
    <t>PC-Vergleich</t>
  </si>
  <si>
    <t>Ü104</t>
  </si>
  <si>
    <t>Ü105</t>
  </si>
  <si>
    <t>Ü105b</t>
  </si>
  <si>
    <t>Gesamt menge</t>
  </si>
  <si>
    <t>Z1</t>
  </si>
  <si>
    <t>Z2</t>
  </si>
  <si>
    <t>Z3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</si>
</sst>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9" fontId="0" fillId="0" borderId="0" xfId="0" applyNumberFormat="1"/>
    <xf numFmtId="14" fontId="0" fillId="0" borderId="0" xfId="0" applyNumberFormat="1"/>
    <xf numFmtId="49" fontId="0" fillId="0" borderId="0" xfId="0" applyNumberFormat="1"/>
    <xf numFmtId="4" fontId="0" fillId="3" borderId="0" xfId="0" applyNumberFormat="1" applyFill="1"/>
    <xf numFmtId="0" fontId="0" fillId="0" borderId="0" xfId="0" quotePrefix="1"/>
    <xf numFmtId="0" fontId="0" fillId="4" borderId="0" xfId="0" applyFill="1"/>
    <xf numFmtId="0" fontId="4" fillId="0" borderId="0" xfId="0" applyFont="1"/>
    <xf numFmtId="0" fontId="5" fillId="0" borderId="0" xfId="0" applyFont="1"/>
    <xf numFmtId="164" fontId="5" fillId="0" borderId="0" xfId="1" applyFont="1"/>
    <xf numFmtId="0" fontId="0" fillId="0" borderId="0" xfId="0" applyBorder="1"/>
    <xf numFmtId="9" fontId="0" fillId="0" borderId="0" xfId="0" applyNumberFormat="1" applyBorder="1"/>
    <xf numFmtId="0" fontId="4" fillId="0" borderId="0" xfId="0" applyFont="1" applyBorder="1"/>
    <xf numFmtId="4" fontId="0" fillId="4" borderId="0" xfId="1" applyNumberFormat="1" applyFont="1" applyFill="1" applyBorder="1"/>
    <xf numFmtId="4" fontId="0" fillId="0" borderId="0" xfId="1" applyNumberFormat="1" applyFont="1" applyBorder="1"/>
    <xf numFmtId="4" fontId="5" fillId="0" borderId="0" xfId="1" applyNumberFormat="1" applyFont="1" applyBorder="1"/>
    <xf numFmtId="0" fontId="0" fillId="0" borderId="0" xfId="0" applyFill="1" applyBorder="1"/>
    <xf numFmtId="164" fontId="0" fillId="0" borderId="0" xfId="0" applyNumberFormat="1"/>
    <xf numFmtId="2" fontId="5" fillId="0" borderId="0" xfId="0" applyNumberFormat="1" applyFont="1"/>
    <xf numFmtId="0" fontId="0" fillId="0" borderId="1" xfId="0" applyBorder="1"/>
    <xf numFmtId="0" fontId="0" fillId="0" borderId="2" xfId="0" applyBorder="1"/>
    <xf numFmtId="4" fontId="0" fillId="4" borderId="3" xfId="1" applyNumberFormat="1" applyFont="1" applyFill="1" applyBorder="1"/>
    <xf numFmtId="0" fontId="0" fillId="0" borderId="4" xfId="0" quotePrefix="1" applyBorder="1"/>
    <xf numFmtId="4" fontId="0" fillId="0" borderId="5" xfId="1" applyNumberFormat="1" applyFont="1" applyBorder="1"/>
    <xf numFmtId="0" fontId="0" fillId="0" borderId="4" xfId="0" applyBorder="1"/>
    <xf numFmtId="4" fontId="0" fillId="4" borderId="5" xfId="1" applyNumberFormat="1" applyFont="1" applyFill="1" applyBorder="1"/>
    <xf numFmtId="0" fontId="0" fillId="0" borderId="6" xfId="0" applyBorder="1"/>
    <xf numFmtId="0" fontId="0" fillId="0" borderId="7" xfId="0" applyBorder="1"/>
    <xf numFmtId="4" fontId="5" fillId="0" borderId="8" xfId="1" applyNumberFormat="1" applyFont="1" applyBorder="1"/>
    <xf numFmtId="4" fontId="0" fillId="0" borderId="0" xfId="1" applyNumberFormat="1" applyFont="1" applyFill="1" applyBorder="1"/>
    <xf numFmtId="0" fontId="0" fillId="0" borderId="0" xfId="0" applyAlignment="1">
      <alignment horizontal="center"/>
    </xf>
  </cellXfs>
  <cellStyles count="8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4</xdr:row>
      <xdr:rowOff>50800</xdr:rowOff>
    </xdr:from>
    <xdr:to>
      <xdr:col>2</xdr:col>
      <xdr:colOff>139700</xdr:colOff>
      <xdr:row>12</xdr:row>
      <xdr:rowOff>182033</xdr:rowOff>
    </xdr:to>
    <xdr:cxnSp macro="">
      <xdr:nvCxnSpPr>
        <xdr:cNvPr id="3" name="Gerade Verbindung mit Pfeil 2"/>
        <xdr:cNvCxnSpPr/>
      </xdr:nvCxnSpPr>
      <xdr:spPr>
        <a:xfrm flipH="1">
          <a:off x="3488267" y="778933"/>
          <a:ext cx="12700" cy="15705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990600</xdr:colOff>
      <xdr:row>27</xdr:row>
      <xdr:rowOff>50800</xdr:rowOff>
    </xdr:from>
    <xdr:to>
      <xdr:col>1</xdr:col>
      <xdr:colOff>1003300</xdr:colOff>
      <xdr:row>37</xdr:row>
      <xdr:rowOff>25400</xdr:rowOff>
    </xdr:to>
    <xdr:cxnSp macro="">
      <xdr:nvCxnSpPr>
        <xdr:cNvPr id="5" name="Gerade Verbindung mit Pfeil 4"/>
        <xdr:cNvCxnSpPr/>
      </xdr:nvCxnSpPr>
      <xdr:spPr>
        <a:xfrm flipV="1">
          <a:off x="3238500" y="4851400"/>
          <a:ext cx="12700" cy="17526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203200</xdr:colOff>
      <xdr:row>4</xdr:row>
      <xdr:rowOff>59267</xdr:rowOff>
    </xdr:from>
    <xdr:to>
      <xdr:col>6</xdr:col>
      <xdr:colOff>215900</xdr:colOff>
      <xdr:row>12</xdr:row>
      <xdr:rowOff>190500</xdr:rowOff>
    </xdr:to>
    <xdr:cxnSp macro="">
      <xdr:nvCxnSpPr>
        <xdr:cNvPr id="4" name="Gerade Verbindung mit Pfeil 3"/>
        <xdr:cNvCxnSpPr/>
      </xdr:nvCxnSpPr>
      <xdr:spPr>
        <a:xfrm flipH="1">
          <a:off x="6146800" y="787400"/>
          <a:ext cx="12700" cy="15705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325966</xdr:colOff>
      <xdr:row>27</xdr:row>
      <xdr:rowOff>127000</xdr:rowOff>
    </xdr:from>
    <xdr:to>
      <xdr:col>6</xdr:col>
      <xdr:colOff>330200</xdr:colOff>
      <xdr:row>35</xdr:row>
      <xdr:rowOff>8467</xdr:rowOff>
    </xdr:to>
    <xdr:cxnSp macro="">
      <xdr:nvCxnSpPr>
        <xdr:cNvPr id="6" name="Gerade Verbindung mit Pfeil 5"/>
        <xdr:cNvCxnSpPr/>
      </xdr:nvCxnSpPr>
      <xdr:spPr>
        <a:xfrm flipV="1">
          <a:off x="3043766" y="4995333"/>
          <a:ext cx="4234" cy="13038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4</xdr:row>
      <xdr:rowOff>50800</xdr:rowOff>
    </xdr:from>
    <xdr:to>
      <xdr:col>2</xdr:col>
      <xdr:colOff>139700</xdr:colOff>
      <xdr:row>12</xdr:row>
      <xdr:rowOff>182033</xdr:rowOff>
    </xdr:to>
    <xdr:cxnSp macro="">
      <xdr:nvCxnSpPr>
        <xdr:cNvPr id="2" name="Gerade Verbindung mit Pfeil 1"/>
        <xdr:cNvCxnSpPr/>
      </xdr:nvCxnSpPr>
      <xdr:spPr>
        <a:xfrm flipH="1">
          <a:off x="2717800" y="774700"/>
          <a:ext cx="0" cy="1566333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21</xdr:row>
      <xdr:rowOff>50800</xdr:rowOff>
    </xdr:from>
    <xdr:to>
      <xdr:col>2</xdr:col>
      <xdr:colOff>139700</xdr:colOff>
      <xdr:row>29</xdr:row>
      <xdr:rowOff>182033</xdr:rowOff>
    </xdr:to>
    <xdr:cxnSp macro="">
      <xdr:nvCxnSpPr>
        <xdr:cNvPr id="4" name="Gerade Verbindung mit Pfeil 3"/>
        <xdr:cNvCxnSpPr/>
      </xdr:nvCxnSpPr>
      <xdr:spPr>
        <a:xfrm flipH="1">
          <a:off x="1778000" y="774700"/>
          <a:ext cx="12700" cy="1566333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127000</xdr:colOff>
      <xdr:row>36</xdr:row>
      <xdr:rowOff>50800</xdr:rowOff>
    </xdr:from>
    <xdr:to>
      <xdr:col>2</xdr:col>
      <xdr:colOff>139700</xdr:colOff>
      <xdr:row>44</xdr:row>
      <xdr:rowOff>182033</xdr:rowOff>
    </xdr:to>
    <xdr:cxnSp macro="">
      <xdr:nvCxnSpPr>
        <xdr:cNvPr id="5" name="Gerade Verbindung mit Pfeil 4"/>
        <xdr:cNvCxnSpPr/>
      </xdr:nvCxnSpPr>
      <xdr:spPr>
        <a:xfrm flipH="1">
          <a:off x="1778000" y="3848100"/>
          <a:ext cx="12700" cy="1566333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activeCell="C10" sqref="C10"/>
    </sheetView>
  </sheetViews>
  <sheetFormatPr baseColWidth="10" defaultRowHeight="14" x14ac:dyDescent="0"/>
  <cols>
    <col min="1" max="1" width="22.6640625" customWidth="1"/>
  </cols>
  <sheetData>
    <row r="1" spans="1:15">
      <c r="A1" t="s">
        <v>0</v>
      </c>
    </row>
    <row r="3" spans="1:15">
      <c r="A3" t="s">
        <v>1</v>
      </c>
      <c r="C3" s="2">
        <v>846</v>
      </c>
      <c r="D3" t="s">
        <v>10</v>
      </c>
      <c r="F3" t="s">
        <v>1</v>
      </c>
      <c r="H3" s="2">
        <v>880</v>
      </c>
      <c r="I3" t="s">
        <v>11</v>
      </c>
      <c r="L3" t="s">
        <v>1</v>
      </c>
      <c r="N3" s="2">
        <v>846</v>
      </c>
      <c r="O3" t="s">
        <v>11</v>
      </c>
    </row>
    <row r="4" spans="1:15">
      <c r="A4" t="s">
        <v>2</v>
      </c>
      <c r="B4" s="3">
        <v>0.1</v>
      </c>
      <c r="C4" s="6">
        <f>C3*B4</f>
        <v>84.600000000000009</v>
      </c>
      <c r="F4" t="s">
        <v>2</v>
      </c>
      <c r="G4" s="3">
        <v>0.15</v>
      </c>
      <c r="H4" s="2">
        <f>H3*G4</f>
        <v>132</v>
      </c>
      <c r="L4" t="s">
        <v>2</v>
      </c>
      <c r="M4" s="3">
        <v>0.1</v>
      </c>
      <c r="N4" s="2">
        <f>N3*M4</f>
        <v>84.600000000000009</v>
      </c>
    </row>
    <row r="5" spans="1:15">
      <c r="A5" t="s">
        <v>3</v>
      </c>
      <c r="C5" s="2">
        <f>C3-C4</f>
        <v>761.4</v>
      </c>
      <c r="F5" t="s">
        <v>3</v>
      </c>
      <c r="H5" s="2">
        <f>H3-H4</f>
        <v>748</v>
      </c>
      <c r="L5" t="s">
        <v>3</v>
      </c>
      <c r="N5" s="2">
        <f>N3-N4</f>
        <v>761.4</v>
      </c>
    </row>
    <row r="6" spans="1:15">
      <c r="A6" t="s">
        <v>4</v>
      </c>
      <c r="C6" s="6">
        <v>0</v>
      </c>
      <c r="F6" t="s">
        <v>4</v>
      </c>
      <c r="H6" s="2">
        <v>0</v>
      </c>
      <c r="L6" t="s">
        <v>4</v>
      </c>
      <c r="N6" s="2">
        <v>0</v>
      </c>
    </row>
    <row r="7" spans="1:15">
      <c r="A7" t="s">
        <v>5</v>
      </c>
      <c r="C7" s="2">
        <f>C5+C6</f>
        <v>761.4</v>
      </c>
      <c r="F7" t="s">
        <v>5</v>
      </c>
      <c r="H7" s="2">
        <f>H5+H6</f>
        <v>748</v>
      </c>
      <c r="L7" t="s">
        <v>5</v>
      </c>
      <c r="N7" s="2">
        <f>N5+N6</f>
        <v>761.4</v>
      </c>
    </row>
    <row r="8" spans="1:15">
      <c r="A8" t="s">
        <v>6</v>
      </c>
      <c r="B8" s="3">
        <v>0.03</v>
      </c>
      <c r="C8" s="2">
        <f>C7*B8</f>
        <v>22.841999999999999</v>
      </c>
      <c r="F8" t="s">
        <v>6</v>
      </c>
      <c r="G8" s="3">
        <v>0.02</v>
      </c>
      <c r="H8" s="2">
        <f>H7*G8</f>
        <v>14.96</v>
      </c>
      <c r="L8" t="s">
        <v>6</v>
      </c>
      <c r="M8" s="3">
        <v>0.03</v>
      </c>
      <c r="N8" s="2">
        <f>N7*M8</f>
        <v>22.841999999999999</v>
      </c>
    </row>
    <row r="9" spans="1:15">
      <c r="A9" t="s">
        <v>7</v>
      </c>
      <c r="C9" s="2">
        <f>C7-C8</f>
        <v>738.55799999999999</v>
      </c>
      <c r="F9" t="s">
        <v>7</v>
      </c>
      <c r="H9" s="2">
        <f>H7-H8</f>
        <v>733.04</v>
      </c>
      <c r="L9" t="s">
        <v>7</v>
      </c>
      <c r="N9" s="2">
        <f>N7-N8</f>
        <v>738.55799999999999</v>
      </c>
    </row>
    <row r="10" spans="1:15">
      <c r="A10" t="s">
        <v>8</v>
      </c>
      <c r="C10" s="2">
        <f>585/13</f>
        <v>45</v>
      </c>
      <c r="F10" t="s">
        <v>8</v>
      </c>
      <c r="H10" s="2">
        <v>0</v>
      </c>
      <c r="L10" t="s">
        <v>8</v>
      </c>
      <c r="N10" s="2">
        <v>45</v>
      </c>
    </row>
    <row r="11" spans="1:15">
      <c r="A11" t="s">
        <v>9</v>
      </c>
      <c r="C11" s="2">
        <f>C9+C10</f>
        <v>783.55799999999999</v>
      </c>
      <c r="F11" t="s">
        <v>9</v>
      </c>
      <c r="H11" s="2">
        <f>H9+H10</f>
        <v>733.04</v>
      </c>
      <c r="L11" t="s">
        <v>9</v>
      </c>
      <c r="N11" s="2">
        <f>N9+N10</f>
        <v>783.55799999999999</v>
      </c>
    </row>
    <row r="14" spans="1:15">
      <c r="A14" s="4">
        <v>40330</v>
      </c>
      <c r="B14" t="s">
        <v>12</v>
      </c>
      <c r="D14" s="1">
        <v>9898.2000000000007</v>
      </c>
      <c r="E14" s="1"/>
    </row>
    <row r="15" spans="1:15">
      <c r="B15" t="s">
        <v>13</v>
      </c>
      <c r="D15" s="1">
        <v>989.8</v>
      </c>
      <c r="E15" s="1"/>
    </row>
    <row r="16" spans="1:15">
      <c r="B16" t="s">
        <v>14</v>
      </c>
      <c r="D16" s="1"/>
      <c r="E16" s="1">
        <v>10888.02</v>
      </c>
    </row>
    <row r="17" spans="1:5">
      <c r="D17" s="1"/>
      <c r="E17" s="1"/>
    </row>
    <row r="18" spans="1:5">
      <c r="A18" s="4">
        <v>40334</v>
      </c>
      <c r="B18" t="s">
        <v>12</v>
      </c>
      <c r="D18" s="1">
        <v>585</v>
      </c>
      <c r="E18" s="1"/>
    </row>
    <row r="19" spans="1:5">
      <c r="B19" t="s">
        <v>13</v>
      </c>
      <c r="D19" s="1">
        <v>117</v>
      </c>
      <c r="E19" s="1"/>
    </row>
    <row r="20" spans="1:5">
      <c r="B20" t="s">
        <v>15</v>
      </c>
      <c r="D20" s="1"/>
      <c r="E20" s="1">
        <v>702</v>
      </c>
    </row>
    <row r="21" spans="1:5">
      <c r="D21" s="1"/>
      <c r="E21" s="1"/>
    </row>
    <row r="22" spans="1:5">
      <c r="A22" s="4">
        <v>40336</v>
      </c>
      <c r="B22" s="5" t="s">
        <v>16</v>
      </c>
      <c r="D22" s="1">
        <f>E16</f>
        <v>10888.02</v>
      </c>
      <c r="E22" s="1"/>
    </row>
    <row r="23" spans="1:5">
      <c r="B23" t="s">
        <v>17</v>
      </c>
      <c r="D23" s="1"/>
      <c r="E23" s="1">
        <v>10561.38</v>
      </c>
    </row>
    <row r="24" spans="1:5">
      <c r="B24" t="s">
        <v>18</v>
      </c>
      <c r="E24" s="1">
        <f>326.64/1.1</f>
        <v>296.94545454545448</v>
      </c>
    </row>
    <row r="25" spans="1:5">
      <c r="B25" t="s">
        <v>19</v>
      </c>
      <c r="E25" s="1">
        <f>E24*0.1</f>
        <v>29.694545454545448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F31" sqref="F31"/>
    </sheetView>
  </sheetViews>
  <sheetFormatPr baseColWidth="10" defaultRowHeight="14" x14ac:dyDescent="0"/>
  <cols>
    <col min="1" max="1" width="22.6640625" customWidth="1"/>
  </cols>
  <sheetData>
    <row r="1" spans="1:9">
      <c r="A1" t="s">
        <v>27</v>
      </c>
    </row>
    <row r="3" spans="1:9">
      <c r="A3" t="s">
        <v>1</v>
      </c>
      <c r="C3" s="2">
        <v>3075</v>
      </c>
      <c r="G3" s="2">
        <v>1950</v>
      </c>
    </row>
    <row r="4" spans="1:9">
      <c r="A4" t="s">
        <v>2</v>
      </c>
      <c r="B4" s="3">
        <v>0.12</v>
      </c>
      <c r="C4" s="2">
        <f>C3*B4</f>
        <v>369</v>
      </c>
      <c r="F4" s="3">
        <v>0.12</v>
      </c>
      <c r="G4" s="2">
        <f>G3*F4</f>
        <v>234</v>
      </c>
    </row>
    <row r="5" spans="1:9">
      <c r="A5" t="s">
        <v>3</v>
      </c>
      <c r="C5" s="2">
        <f>C3-C4</f>
        <v>2706</v>
      </c>
      <c r="G5" s="2">
        <f>G3-G4</f>
        <v>1716</v>
      </c>
    </row>
    <row r="6" spans="1:9">
      <c r="A6" t="s">
        <v>4</v>
      </c>
      <c r="C6" s="2">
        <v>0</v>
      </c>
      <c r="G6" s="2">
        <v>0</v>
      </c>
    </row>
    <row r="7" spans="1:9">
      <c r="A7" t="s">
        <v>5</v>
      </c>
      <c r="C7" s="2">
        <f>C5+C6</f>
        <v>2706</v>
      </c>
      <c r="G7" s="2">
        <f>G5+G6</f>
        <v>1716</v>
      </c>
    </row>
    <row r="8" spans="1:9">
      <c r="A8" t="s">
        <v>6</v>
      </c>
      <c r="B8" s="3">
        <v>0.02</v>
      </c>
      <c r="C8" s="2">
        <f>C7*B8</f>
        <v>54.120000000000005</v>
      </c>
      <c r="F8" s="3">
        <v>0.02</v>
      </c>
      <c r="G8" s="2">
        <f>G7*F8</f>
        <v>34.32</v>
      </c>
    </row>
    <row r="9" spans="1:9">
      <c r="A9" t="s">
        <v>7</v>
      </c>
      <c r="C9" s="2">
        <f>C7-C8</f>
        <v>2651.88</v>
      </c>
      <c r="G9" s="2">
        <f>G7-G8</f>
        <v>1681.68</v>
      </c>
    </row>
    <row r="10" spans="1:9">
      <c r="A10" t="s">
        <v>8</v>
      </c>
      <c r="C10" s="2">
        <v>0</v>
      </c>
      <c r="G10" s="2">
        <v>0</v>
      </c>
    </row>
    <row r="11" spans="1:9">
      <c r="A11" t="s">
        <v>9</v>
      </c>
      <c r="C11" s="2">
        <f>C9+C10</f>
        <v>2651.88</v>
      </c>
      <c r="E11" s="2">
        <f>C11/250</f>
        <v>10.607520000000001</v>
      </c>
      <c r="G11" s="2">
        <f>G9+G10</f>
        <v>1681.68</v>
      </c>
      <c r="I11" s="2">
        <f>G11/300</f>
        <v>5.6055999999999999</v>
      </c>
    </row>
    <row r="14" spans="1:9">
      <c r="A14" s="4">
        <v>40461</v>
      </c>
      <c r="B14" t="s">
        <v>28</v>
      </c>
      <c r="D14" s="1">
        <v>4422</v>
      </c>
      <c r="E14" s="1"/>
    </row>
    <row r="15" spans="1:9">
      <c r="B15" t="s">
        <v>13</v>
      </c>
      <c r="D15" s="1">
        <v>884.4</v>
      </c>
      <c r="E15" s="1"/>
    </row>
    <row r="16" spans="1:9">
      <c r="B16" t="s">
        <v>29</v>
      </c>
      <c r="D16" s="1"/>
      <c r="E16" s="1">
        <v>5306.4</v>
      </c>
    </row>
    <row r="17" spans="1:5">
      <c r="D17" s="1"/>
      <c r="E17" s="1"/>
    </row>
    <row r="18" spans="1:5">
      <c r="A18" s="4">
        <v>40473</v>
      </c>
      <c r="B18">
        <v>33202</v>
      </c>
      <c r="D18" s="1">
        <v>5306.4</v>
      </c>
      <c r="E18" s="1"/>
    </row>
    <row r="19" spans="1:5">
      <c r="B19" t="s">
        <v>18</v>
      </c>
      <c r="D19" s="1"/>
      <c r="E19" s="1">
        <v>88.44</v>
      </c>
    </row>
    <row r="20" spans="1:5">
      <c r="B20" t="s">
        <v>19</v>
      </c>
      <c r="D20" s="1"/>
      <c r="E20" s="1">
        <v>17.690000000000001</v>
      </c>
    </row>
    <row r="21" spans="1:5">
      <c r="B21" t="s">
        <v>17</v>
      </c>
      <c r="D21" s="1"/>
      <c r="E21" s="1">
        <v>5200.2700000000004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13" sqref="G13"/>
    </sheetView>
  </sheetViews>
  <sheetFormatPr baseColWidth="10" defaultRowHeight="14" x14ac:dyDescent="0"/>
  <cols>
    <col min="1" max="1" width="22.6640625" customWidth="1"/>
  </cols>
  <sheetData>
    <row r="1" spans="1:5">
      <c r="A1" t="s">
        <v>30</v>
      </c>
    </row>
    <row r="3" spans="1:5">
      <c r="A3" t="s">
        <v>1</v>
      </c>
      <c r="C3" s="2">
        <v>898</v>
      </c>
    </row>
    <row r="4" spans="1:5">
      <c r="A4" t="s">
        <v>2</v>
      </c>
      <c r="B4" s="3">
        <v>0.1</v>
      </c>
      <c r="C4" s="2">
        <f>C3*B4</f>
        <v>89.800000000000011</v>
      </c>
    </row>
    <row r="5" spans="1:5">
      <c r="A5" t="s">
        <v>3</v>
      </c>
      <c r="C5" s="2">
        <f>C3-C4</f>
        <v>808.2</v>
      </c>
    </row>
    <row r="6" spans="1:5">
      <c r="A6" t="s">
        <v>4</v>
      </c>
      <c r="C6" s="2">
        <v>39</v>
      </c>
    </row>
    <row r="7" spans="1:5">
      <c r="A7" t="s">
        <v>5</v>
      </c>
      <c r="C7" s="2">
        <f>C5+C6</f>
        <v>847.2</v>
      </c>
    </row>
    <row r="8" spans="1:5">
      <c r="A8" t="s">
        <v>6</v>
      </c>
      <c r="B8" s="3">
        <v>0.02</v>
      </c>
      <c r="C8" s="2">
        <f>C7*B8</f>
        <v>16.944000000000003</v>
      </c>
    </row>
    <row r="9" spans="1:5">
      <c r="A9" t="s">
        <v>7</v>
      </c>
      <c r="C9" s="2">
        <f>C7-C8</f>
        <v>830.25600000000009</v>
      </c>
    </row>
    <row r="10" spans="1:5">
      <c r="A10" t="s">
        <v>8</v>
      </c>
      <c r="C10" s="2">
        <v>16</v>
      </c>
    </row>
    <row r="11" spans="1:5">
      <c r="A11" t="s">
        <v>9</v>
      </c>
      <c r="C11" s="2">
        <f>C9+C10</f>
        <v>846.25600000000009</v>
      </c>
      <c r="E11" s="2">
        <f>C11/20</f>
        <v>42.312800000000003</v>
      </c>
    </row>
    <row r="14" spans="1:5">
      <c r="A14" s="4"/>
      <c r="D14" s="1"/>
      <c r="E14" s="1"/>
    </row>
    <row r="15" spans="1:5">
      <c r="D15" s="1"/>
      <c r="E15" s="1"/>
    </row>
    <row r="16" spans="1:5">
      <c r="D16" s="1"/>
      <c r="E16" s="1"/>
    </row>
    <row r="17" spans="1:5">
      <c r="D17" s="1"/>
      <c r="E17" s="1"/>
    </row>
    <row r="18" spans="1:5">
      <c r="A18" s="4"/>
      <c r="D18" s="1"/>
      <c r="E18" s="1"/>
    </row>
    <row r="19" spans="1:5">
      <c r="D19" s="1"/>
      <c r="E19" s="1"/>
    </row>
    <row r="20" spans="1:5">
      <c r="D20" s="1"/>
      <c r="E20" s="1"/>
    </row>
    <row r="21" spans="1:5">
      <c r="D21" s="1"/>
      <c r="E21" s="1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C7" sqref="C7"/>
    </sheetView>
  </sheetViews>
  <sheetFormatPr baseColWidth="10" defaultRowHeight="14" x14ac:dyDescent="0"/>
  <cols>
    <col min="1" max="1" width="22.6640625" customWidth="1"/>
  </cols>
  <sheetData>
    <row r="1" spans="1:7">
      <c r="A1" t="s">
        <v>31</v>
      </c>
    </row>
    <row r="3" spans="1:7">
      <c r="B3" s="32" t="s">
        <v>32</v>
      </c>
      <c r="C3" s="32"/>
      <c r="D3" s="32" t="s">
        <v>33</v>
      </c>
      <c r="E3" s="32"/>
      <c r="F3" s="32" t="s">
        <v>34</v>
      </c>
      <c r="G3" s="32"/>
    </row>
    <row r="4" spans="1:7">
      <c r="A4" t="s">
        <v>1</v>
      </c>
      <c r="C4" s="2">
        <v>186</v>
      </c>
      <c r="E4" s="2">
        <v>189</v>
      </c>
      <c r="G4" s="2">
        <v>204</v>
      </c>
    </row>
    <row r="5" spans="1:7">
      <c r="A5" t="s">
        <v>2</v>
      </c>
      <c r="B5" s="3">
        <v>0</v>
      </c>
      <c r="C5" s="2">
        <f>C4*B5</f>
        <v>0</v>
      </c>
      <c r="D5" s="3">
        <v>0</v>
      </c>
      <c r="E5" s="2">
        <f>E4*D5</f>
        <v>0</v>
      </c>
      <c r="F5" s="3">
        <v>0.05</v>
      </c>
      <c r="G5" s="2">
        <f>G4*F5</f>
        <v>10.200000000000001</v>
      </c>
    </row>
    <row r="6" spans="1:7">
      <c r="A6" t="s">
        <v>3</v>
      </c>
      <c r="C6" s="2">
        <f>C4-C5</f>
        <v>186</v>
      </c>
      <c r="E6" s="2">
        <f>E4-E5</f>
        <v>189</v>
      </c>
      <c r="G6" s="2">
        <f>G4-G5</f>
        <v>193.8</v>
      </c>
    </row>
    <row r="7" spans="1:7">
      <c r="A7" t="s">
        <v>4</v>
      </c>
      <c r="C7" s="2">
        <v>0</v>
      </c>
      <c r="E7" s="2">
        <v>8.9</v>
      </c>
      <c r="G7" s="2">
        <v>0</v>
      </c>
    </row>
    <row r="8" spans="1:7">
      <c r="A8" t="s">
        <v>5</v>
      </c>
      <c r="C8" s="2">
        <f>C6+C7</f>
        <v>186</v>
      </c>
      <c r="E8" s="2">
        <f>E6+E7</f>
        <v>197.9</v>
      </c>
      <c r="G8" s="2">
        <f>G6+G7</f>
        <v>193.8</v>
      </c>
    </row>
    <row r="9" spans="1:7">
      <c r="A9" t="s">
        <v>6</v>
      </c>
      <c r="B9" s="3">
        <v>0</v>
      </c>
      <c r="C9" s="2">
        <f>C8*B9</f>
        <v>0</v>
      </c>
      <c r="D9" s="3">
        <v>0</v>
      </c>
      <c r="E9" s="2">
        <f>E8*D9</f>
        <v>0</v>
      </c>
      <c r="F9" s="3">
        <v>0.02</v>
      </c>
      <c r="G9" s="2">
        <f>G8*F9</f>
        <v>3.8760000000000003</v>
      </c>
    </row>
    <row r="10" spans="1:7">
      <c r="A10" t="s">
        <v>7</v>
      </c>
      <c r="C10" s="2">
        <f>C8-C9</f>
        <v>186</v>
      </c>
      <c r="E10" s="2">
        <f>E8-E9</f>
        <v>197.9</v>
      </c>
      <c r="G10" s="2">
        <f>G8-G9</f>
        <v>189.92400000000001</v>
      </c>
    </row>
    <row r="11" spans="1:7">
      <c r="A11" t="s">
        <v>8</v>
      </c>
      <c r="C11" s="2">
        <v>0</v>
      </c>
      <c r="E11" s="2">
        <v>1.89</v>
      </c>
      <c r="G11" s="2">
        <v>0</v>
      </c>
    </row>
    <row r="12" spans="1:7">
      <c r="A12" t="s">
        <v>9</v>
      </c>
      <c r="C12" s="2">
        <f>C10+C11</f>
        <v>186</v>
      </c>
      <c r="E12" s="2">
        <f>E10+E11</f>
        <v>199.79</v>
      </c>
      <c r="G12" s="2">
        <f>G10+G11</f>
        <v>189.92400000000001</v>
      </c>
    </row>
    <row r="15" spans="1:7">
      <c r="A15" s="4"/>
      <c r="D15" s="1"/>
    </row>
    <row r="16" spans="1:7">
      <c r="D16" s="1"/>
    </row>
    <row r="17" spans="1:4">
      <c r="D17" s="1"/>
    </row>
    <row r="18" spans="1:4">
      <c r="D18" s="1"/>
    </row>
    <row r="19" spans="1:4">
      <c r="A19" s="4"/>
      <c r="D19" s="1"/>
    </row>
    <row r="20" spans="1:4">
      <c r="D20" s="1"/>
    </row>
    <row r="21" spans="1:4">
      <c r="D21" s="1"/>
    </row>
    <row r="22" spans="1:4">
      <c r="D22" s="1"/>
    </row>
  </sheetData>
  <mergeCells count="3">
    <mergeCell ref="B3:C3"/>
    <mergeCell ref="D3:E3"/>
    <mergeCell ref="F3:G3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8" sqref="A8"/>
    </sheetView>
  </sheetViews>
  <sheetFormatPr baseColWidth="10" defaultRowHeight="14" x14ac:dyDescent="0"/>
  <cols>
    <col min="1" max="1" width="22.6640625" customWidth="1"/>
  </cols>
  <sheetData>
    <row r="1" spans="1:3">
      <c r="A1" t="s">
        <v>20</v>
      </c>
    </row>
    <row r="3" spans="1:3">
      <c r="A3" t="s">
        <v>1</v>
      </c>
      <c r="C3" s="2">
        <f>C5+C4</f>
        <v>1386.6809881847475</v>
      </c>
    </row>
    <row r="4" spans="1:3">
      <c r="A4" t="s">
        <v>2</v>
      </c>
      <c r="B4" s="3">
        <v>0.05</v>
      </c>
      <c r="C4" s="2">
        <f>C5*B4/(1-B4)</f>
        <v>69.33404940923738</v>
      </c>
    </row>
    <row r="5" spans="1:3">
      <c r="A5" t="s">
        <v>3</v>
      </c>
      <c r="C5" s="2">
        <f>C7-C6</f>
        <v>1317.3469387755101</v>
      </c>
    </row>
    <row r="6" spans="1:3">
      <c r="A6" t="s">
        <v>4</v>
      </c>
      <c r="C6" s="2">
        <v>0</v>
      </c>
    </row>
    <row r="7" spans="1:3">
      <c r="A7" t="s">
        <v>5</v>
      </c>
      <c r="C7" s="2">
        <f>C9+C8</f>
        <v>1317.3469387755101</v>
      </c>
    </row>
    <row r="8" spans="1:3">
      <c r="A8" t="s">
        <v>6</v>
      </c>
      <c r="B8" s="3">
        <v>0.02</v>
      </c>
      <c r="C8" s="2">
        <f>C9*B8/(1-B8)</f>
        <v>26.346938775510203</v>
      </c>
    </row>
    <row r="9" spans="1:3">
      <c r="A9" t="s">
        <v>7</v>
      </c>
      <c r="C9" s="2">
        <f>C11-C10</f>
        <v>1291</v>
      </c>
    </row>
    <row r="10" spans="1:3">
      <c r="A10" t="s">
        <v>8</v>
      </c>
      <c r="C10" s="2">
        <v>109</v>
      </c>
    </row>
    <row r="11" spans="1:3">
      <c r="A11" t="s">
        <v>9</v>
      </c>
      <c r="C11" s="2">
        <v>1400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baseColWidth="10" defaultRowHeight="14" x14ac:dyDescent="0"/>
  <cols>
    <col min="1" max="1" width="22.6640625" customWidth="1"/>
  </cols>
  <sheetData>
    <row r="1" spans="1:3">
      <c r="A1" t="s">
        <v>21</v>
      </c>
    </row>
    <row r="3" spans="1:3">
      <c r="A3" t="s">
        <v>1</v>
      </c>
      <c r="C3" s="2">
        <f>C5+C4</f>
        <v>4800.5378753922014</v>
      </c>
    </row>
    <row r="4" spans="1:3">
      <c r="A4" t="s">
        <v>2</v>
      </c>
      <c r="B4" s="3">
        <v>0.08</v>
      </c>
      <c r="C4" s="2">
        <f>C5*B4/(1-B4)</f>
        <v>384.04303003137602</v>
      </c>
    </row>
    <row r="5" spans="1:3">
      <c r="A5" t="s">
        <v>3</v>
      </c>
      <c r="C5" s="2">
        <f>C7-C6</f>
        <v>4416.4948453608249</v>
      </c>
    </row>
    <row r="6" spans="1:3">
      <c r="A6" t="s">
        <v>4</v>
      </c>
      <c r="C6" s="2">
        <v>0</v>
      </c>
    </row>
    <row r="7" spans="1:3">
      <c r="A7" t="s">
        <v>5</v>
      </c>
      <c r="C7" s="2">
        <f>C9+C8</f>
        <v>4416.4948453608249</v>
      </c>
    </row>
    <row r="8" spans="1:3">
      <c r="A8" t="s">
        <v>6</v>
      </c>
      <c r="B8" s="3">
        <v>0.03</v>
      </c>
      <c r="C8" s="2">
        <f>C9*B8/(1-B8)</f>
        <v>132.49484536082474</v>
      </c>
    </row>
    <row r="9" spans="1:3">
      <c r="A9" t="s">
        <v>7</v>
      </c>
      <c r="C9" s="2">
        <f>C11-C10</f>
        <v>4284</v>
      </c>
    </row>
    <row r="10" spans="1:3">
      <c r="A10" t="s">
        <v>8</v>
      </c>
      <c r="C10" s="2">
        <v>60</v>
      </c>
    </row>
    <row r="11" spans="1:3">
      <c r="A11" t="s">
        <v>9</v>
      </c>
      <c r="C11" s="2">
        <f>5.43*800</f>
        <v>4344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" sqref="C1"/>
    </sheetView>
  </sheetViews>
  <sheetFormatPr baseColWidth="10" defaultRowHeight="14" x14ac:dyDescent="0"/>
  <cols>
    <col min="1" max="1" width="22.6640625" customWidth="1"/>
  </cols>
  <sheetData>
    <row r="1" spans="1:3">
      <c r="A1" t="s">
        <v>22</v>
      </c>
    </row>
    <row r="3" spans="1:3">
      <c r="A3" t="s">
        <v>1</v>
      </c>
      <c r="C3" s="2">
        <f>C5+C4</f>
        <v>23.120471014492757</v>
      </c>
    </row>
    <row r="4" spans="1:3">
      <c r="A4" t="s">
        <v>23</v>
      </c>
      <c r="B4" s="3">
        <v>0.08</v>
      </c>
      <c r="C4" s="2">
        <f>C5*B4/(1-B4)</f>
        <v>1.8496376811594204</v>
      </c>
    </row>
    <row r="5" spans="1:3">
      <c r="A5" t="s">
        <v>26</v>
      </c>
      <c r="C5" s="2">
        <f>C7+C6</f>
        <v>21.270833333333336</v>
      </c>
    </row>
    <row r="6" spans="1:3">
      <c r="A6" t="s">
        <v>24</v>
      </c>
      <c r="B6" s="3">
        <v>0.04</v>
      </c>
      <c r="C6" s="2">
        <f>C7*B6/(1-B6)</f>
        <v>0.85083333333333344</v>
      </c>
    </row>
    <row r="7" spans="1:3">
      <c r="A7" t="s">
        <v>25</v>
      </c>
      <c r="C7" s="2">
        <f>C11-C10</f>
        <v>20.420000000000002</v>
      </c>
    </row>
    <row r="8" spans="1:3">
      <c r="A8" t="s">
        <v>4</v>
      </c>
      <c r="C8" s="2">
        <v>0</v>
      </c>
    </row>
    <row r="9" spans="1:3">
      <c r="A9" t="s">
        <v>5</v>
      </c>
      <c r="C9" s="2">
        <f>C11+C10</f>
        <v>20.420000000000002</v>
      </c>
    </row>
    <row r="10" spans="1:3">
      <c r="A10" t="s">
        <v>6</v>
      </c>
      <c r="B10" s="3">
        <v>0</v>
      </c>
      <c r="C10" s="2">
        <f>C11*B10/(1-B10)</f>
        <v>0</v>
      </c>
    </row>
    <row r="11" spans="1:3">
      <c r="A11" t="s">
        <v>7</v>
      </c>
      <c r="C11" s="2">
        <f>C13-C12</f>
        <v>20.420000000000002</v>
      </c>
    </row>
    <row r="12" spans="1:3">
      <c r="A12" t="s">
        <v>8</v>
      </c>
      <c r="C12" s="2">
        <v>0.57999999999999996</v>
      </c>
    </row>
    <row r="13" spans="1:3">
      <c r="A13" t="s">
        <v>9</v>
      </c>
      <c r="C13" s="2">
        <v>21</v>
      </c>
    </row>
    <row r="15" spans="1:3">
      <c r="A15" t="s">
        <v>1</v>
      </c>
      <c r="C15" s="2">
        <f>C17+C16</f>
        <v>19005.102040816328</v>
      </c>
    </row>
    <row r="16" spans="1:3">
      <c r="A16" t="s">
        <v>23</v>
      </c>
      <c r="B16" s="3">
        <v>0.2</v>
      </c>
      <c r="C16" s="2">
        <f>C17*B16/(1-B16)</f>
        <v>3801.0204081632655</v>
      </c>
    </row>
    <row r="17" spans="1:3">
      <c r="A17" t="s">
        <v>26</v>
      </c>
      <c r="C17" s="2">
        <f>C19-C18</f>
        <v>15204.081632653062</v>
      </c>
    </row>
    <row r="18" spans="1:3">
      <c r="A18" t="s">
        <v>4</v>
      </c>
      <c r="C18" s="2">
        <v>0</v>
      </c>
    </row>
    <row r="19" spans="1:3">
      <c r="A19" t="s">
        <v>5</v>
      </c>
      <c r="C19" s="2">
        <f>C21+C20</f>
        <v>15204.081632653062</v>
      </c>
    </row>
    <row r="20" spans="1:3">
      <c r="A20" t="s">
        <v>6</v>
      </c>
      <c r="B20" s="3">
        <v>0.02</v>
      </c>
      <c r="C20" s="2">
        <f>C21*B20/(1-B20)</f>
        <v>304.08163265306121</v>
      </c>
    </row>
    <row r="21" spans="1:3">
      <c r="A21" t="s">
        <v>7</v>
      </c>
      <c r="C21" s="2">
        <f>C23-C22</f>
        <v>14900</v>
      </c>
    </row>
    <row r="22" spans="1:3">
      <c r="A22" t="s">
        <v>8</v>
      </c>
      <c r="C22" s="2">
        <v>100</v>
      </c>
    </row>
    <row r="23" spans="1:3">
      <c r="A23" t="s">
        <v>9</v>
      </c>
      <c r="C23" s="2">
        <v>15000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="150" zoomScaleNormal="150" zoomScalePageLayoutView="150" workbookViewId="0">
      <selection sqref="A1:J16"/>
    </sheetView>
  </sheetViews>
  <sheetFormatPr baseColWidth="10" defaultRowHeight="14" x14ac:dyDescent="0"/>
  <cols>
    <col min="1" max="1" width="35.6640625" customWidth="1"/>
    <col min="2" max="2" width="10" hidden="1" customWidth="1"/>
    <col min="3" max="3" width="6.33203125" hidden="1" customWidth="1"/>
    <col min="4" max="6" width="8.6640625" hidden="1" customWidth="1"/>
    <col min="7" max="10" width="8.6640625" customWidth="1"/>
    <col min="11" max="11" width="5.33203125" customWidth="1"/>
    <col min="12" max="12" width="14" customWidth="1"/>
    <col min="13" max="13" width="10.33203125" customWidth="1"/>
    <col min="14" max="14" width="12.1640625" customWidth="1"/>
    <col min="15" max="15" width="4.1640625" customWidth="1"/>
    <col min="16" max="16" width="15" customWidth="1"/>
    <col min="17" max="18" width="7.33203125" customWidth="1"/>
    <col min="19" max="43" width="9.33203125" customWidth="1"/>
  </cols>
  <sheetData>
    <row r="1" spans="1:36">
      <c r="A1" s="10" t="s">
        <v>64</v>
      </c>
    </row>
    <row r="2" spans="1:36">
      <c r="A2" s="10"/>
      <c r="D2" s="14" t="s">
        <v>41</v>
      </c>
      <c r="AH2" t="s">
        <v>71</v>
      </c>
    </row>
    <row r="3" spans="1:36">
      <c r="A3" s="10"/>
      <c r="D3">
        <f>D5/(1+C4)</f>
        <v>1546.3917525773197</v>
      </c>
    </row>
    <row r="4" spans="1:36" ht="15" thickBot="1">
      <c r="C4" s="13">
        <v>-0.03</v>
      </c>
      <c r="D4">
        <f>D3*C4</f>
        <v>-46.391752577319593</v>
      </c>
      <c r="E4" s="12"/>
      <c r="F4" s="14" t="s">
        <v>46</v>
      </c>
      <c r="G4" s="12"/>
      <c r="H4" s="14" t="s">
        <v>49</v>
      </c>
      <c r="I4" s="14" t="s">
        <v>76</v>
      </c>
      <c r="J4" s="14"/>
      <c r="K4" s="12"/>
      <c r="L4" s="14" t="s">
        <v>48</v>
      </c>
      <c r="M4" s="12"/>
      <c r="N4" s="14" t="s">
        <v>50</v>
      </c>
      <c r="O4" s="18"/>
      <c r="P4" s="14" t="s">
        <v>50</v>
      </c>
      <c r="Q4" s="12"/>
      <c r="R4" s="14" t="s">
        <v>51</v>
      </c>
      <c r="S4" s="12"/>
      <c r="T4" s="14" t="s">
        <v>53</v>
      </c>
      <c r="U4" s="12"/>
      <c r="V4" s="14"/>
      <c r="W4" s="12"/>
      <c r="X4" s="14"/>
      <c r="Z4" s="12" t="s">
        <v>73</v>
      </c>
      <c r="AA4" s="14"/>
      <c r="AG4" s="12"/>
      <c r="AH4" s="14" t="s">
        <v>72</v>
      </c>
      <c r="AI4" s="12"/>
      <c r="AJ4" s="14"/>
    </row>
    <row r="5" spans="1:36" ht="15" thickTop="1">
      <c r="A5" s="21" t="s">
        <v>44</v>
      </c>
      <c r="B5" s="22" t="s">
        <v>39</v>
      </c>
      <c r="C5" s="22"/>
      <c r="D5" s="23">
        <f>60*25</f>
        <v>1500</v>
      </c>
      <c r="E5" s="12"/>
      <c r="F5" s="15">
        <f>58*120</f>
        <v>6960</v>
      </c>
      <c r="G5" s="12"/>
      <c r="H5" s="15">
        <v>846</v>
      </c>
      <c r="I5" s="15">
        <f>H5*13</f>
        <v>10998</v>
      </c>
      <c r="J5" s="15"/>
      <c r="K5" s="12"/>
      <c r="L5" s="15">
        <v>880</v>
      </c>
      <c r="M5" s="12"/>
      <c r="N5" s="15">
        <v>3075</v>
      </c>
      <c r="O5" s="12"/>
      <c r="P5" s="15">
        <v>1950</v>
      </c>
      <c r="Q5" s="12"/>
      <c r="R5" s="15">
        <f>20*44.9</f>
        <v>898</v>
      </c>
      <c r="S5" s="12"/>
      <c r="T5" s="15">
        <v>186</v>
      </c>
      <c r="U5" s="12"/>
      <c r="V5" s="15">
        <v>189</v>
      </c>
      <c r="W5" s="12"/>
      <c r="X5" s="15">
        <v>204</v>
      </c>
      <c r="Z5" s="12"/>
      <c r="AA5" s="15">
        <v>3600</v>
      </c>
      <c r="AG5" s="12"/>
      <c r="AH5" s="11">
        <f>1669</f>
        <v>1669</v>
      </c>
      <c r="AJ5" s="11">
        <f>1899</f>
        <v>1899</v>
      </c>
    </row>
    <row r="6" spans="1:36">
      <c r="A6" s="24" t="s">
        <v>45</v>
      </c>
      <c r="B6" s="12" t="s">
        <v>24</v>
      </c>
      <c r="C6" s="13">
        <v>-0.05</v>
      </c>
      <c r="D6" s="25">
        <f>D5*C6</f>
        <v>-75</v>
      </c>
      <c r="E6" s="13">
        <v>-0.05</v>
      </c>
      <c r="F6" s="16">
        <f>F5*E6</f>
        <v>-348</v>
      </c>
      <c r="G6" s="13">
        <v>-0.1</v>
      </c>
      <c r="H6" s="16">
        <f>H5*G6</f>
        <v>-84.600000000000009</v>
      </c>
      <c r="I6" s="31">
        <f t="shared" ref="I6:I13" si="0">H6*13</f>
        <v>-1099.8000000000002</v>
      </c>
      <c r="J6" s="16"/>
      <c r="K6" s="13">
        <v>-0.15</v>
      </c>
      <c r="L6" s="16">
        <f>L5*K6</f>
        <v>-132</v>
      </c>
      <c r="M6" s="13">
        <v>-0.12</v>
      </c>
      <c r="N6" s="16">
        <f>N5*M6</f>
        <v>-369</v>
      </c>
      <c r="O6" s="13">
        <v>-0.12</v>
      </c>
      <c r="P6" s="16">
        <f>P5*O6</f>
        <v>-234</v>
      </c>
      <c r="Q6" s="13">
        <v>-0.1</v>
      </c>
      <c r="R6" s="16">
        <f>R5*Q6</f>
        <v>-89.800000000000011</v>
      </c>
      <c r="S6" s="13">
        <v>0</v>
      </c>
      <c r="T6" s="16">
        <f>T5*S6</f>
        <v>0</v>
      </c>
      <c r="U6" s="13">
        <v>0</v>
      </c>
      <c r="V6" s="16">
        <f>V5*U6</f>
        <v>0</v>
      </c>
      <c r="W6" s="13">
        <v>-0.05</v>
      </c>
      <c r="X6" s="16">
        <f>X5*W6</f>
        <v>-10.200000000000001</v>
      </c>
      <c r="Z6" s="13">
        <v>-7.0000000000000007E-2</v>
      </c>
      <c r="AA6" s="16">
        <f>AA5*Z6</f>
        <v>-252.00000000000003</v>
      </c>
      <c r="AG6" s="13">
        <v>-0.1</v>
      </c>
      <c r="AH6" s="16">
        <f>AH5*AG6</f>
        <v>-166.9</v>
      </c>
      <c r="AI6" s="13">
        <v>-0.25</v>
      </c>
      <c r="AJ6" s="16">
        <f>AJ5*AI6</f>
        <v>-474.75</v>
      </c>
    </row>
    <row r="7" spans="1:36">
      <c r="A7" s="26" t="s">
        <v>35</v>
      </c>
      <c r="B7" s="12" t="s">
        <v>39</v>
      </c>
      <c r="C7" s="12"/>
      <c r="D7" s="25">
        <f>D6+D5</f>
        <v>1425</v>
      </c>
      <c r="E7" s="12"/>
      <c r="F7" s="16">
        <f>F6+F5</f>
        <v>6612</v>
      </c>
      <c r="G7" s="12"/>
      <c r="H7" s="16">
        <f>H6+H5</f>
        <v>761.4</v>
      </c>
      <c r="I7" s="31">
        <f t="shared" si="0"/>
        <v>9898.1999999999989</v>
      </c>
      <c r="J7" s="16"/>
      <c r="K7" s="12"/>
      <c r="L7" s="16">
        <f>L6+L5</f>
        <v>748</v>
      </c>
      <c r="M7" s="12"/>
      <c r="N7" s="16">
        <f>N6+N5</f>
        <v>2706</v>
      </c>
      <c r="O7" s="12"/>
      <c r="P7" s="16">
        <f>P6+P5</f>
        <v>1716</v>
      </c>
      <c r="Q7" s="12"/>
      <c r="R7" s="16">
        <f>R6+R5</f>
        <v>808.2</v>
      </c>
      <c r="S7" s="12"/>
      <c r="T7" s="16">
        <f>T6+T5</f>
        <v>186</v>
      </c>
      <c r="U7" s="12"/>
      <c r="V7" s="16">
        <f>V6+V5</f>
        <v>189</v>
      </c>
      <c r="W7" s="12"/>
      <c r="X7" s="16">
        <f>X6+X5</f>
        <v>193.8</v>
      </c>
      <c r="Z7" s="12"/>
      <c r="AA7" s="16">
        <f>AA6+AA5</f>
        <v>3348</v>
      </c>
      <c r="AG7" s="12"/>
      <c r="AH7" s="16">
        <f>AH6+AH5</f>
        <v>1502.1</v>
      </c>
      <c r="AI7" s="12"/>
      <c r="AJ7" s="16">
        <f>AJ6+AJ5</f>
        <v>1424.25</v>
      </c>
    </row>
    <row r="8" spans="1:36">
      <c r="A8" s="24" t="s">
        <v>52</v>
      </c>
      <c r="B8" s="12" t="s">
        <v>38</v>
      </c>
      <c r="C8" s="12"/>
      <c r="D8" s="27">
        <v>35</v>
      </c>
      <c r="E8" s="12"/>
      <c r="F8" s="15">
        <v>40</v>
      </c>
      <c r="G8" s="12"/>
      <c r="H8" s="15">
        <v>0</v>
      </c>
      <c r="I8" s="15">
        <f t="shared" si="0"/>
        <v>0</v>
      </c>
      <c r="J8" s="15"/>
      <c r="K8" s="12"/>
      <c r="L8" s="15">
        <v>0</v>
      </c>
      <c r="M8" s="12"/>
      <c r="N8" s="15">
        <v>0</v>
      </c>
      <c r="O8" s="12"/>
      <c r="P8" s="15">
        <v>0</v>
      </c>
      <c r="Q8" s="12"/>
      <c r="R8" s="15">
        <v>39</v>
      </c>
      <c r="S8" s="12"/>
      <c r="T8" s="15">
        <v>0</v>
      </c>
      <c r="U8" s="12"/>
      <c r="V8" s="15">
        <v>8.9</v>
      </c>
      <c r="W8" s="12"/>
      <c r="X8" s="15">
        <v>0</v>
      </c>
      <c r="Z8" s="12"/>
      <c r="AA8" s="15">
        <v>290</v>
      </c>
      <c r="AG8" s="12"/>
      <c r="AH8" s="15">
        <v>0</v>
      </c>
      <c r="AI8" s="12"/>
      <c r="AJ8" s="15">
        <v>0</v>
      </c>
    </row>
    <row r="9" spans="1:36">
      <c r="A9" s="26" t="s">
        <v>36</v>
      </c>
      <c r="B9" s="12" t="s">
        <v>39</v>
      </c>
      <c r="C9" s="12"/>
      <c r="D9" s="25">
        <f>D7+D8</f>
        <v>1460</v>
      </c>
      <c r="E9" s="12"/>
      <c r="F9" s="16">
        <f>F7+F8</f>
        <v>6652</v>
      </c>
      <c r="G9" s="12"/>
      <c r="H9" s="16">
        <f>H7+H8</f>
        <v>761.4</v>
      </c>
      <c r="I9" s="31">
        <f t="shared" si="0"/>
        <v>9898.1999999999989</v>
      </c>
      <c r="J9" s="16"/>
      <c r="K9" s="12"/>
      <c r="L9" s="16">
        <f>L7+L8</f>
        <v>748</v>
      </c>
      <c r="M9" s="12"/>
      <c r="N9" s="16">
        <f>N7+N8</f>
        <v>2706</v>
      </c>
      <c r="O9" s="12"/>
      <c r="P9" s="16">
        <f>P7+P8</f>
        <v>1716</v>
      </c>
      <c r="Q9" s="12"/>
      <c r="R9" s="16">
        <f>R7+R8</f>
        <v>847.2</v>
      </c>
      <c r="S9" s="12"/>
      <c r="T9" s="16">
        <f>T7+T8</f>
        <v>186</v>
      </c>
      <c r="U9" s="12"/>
      <c r="V9" s="16">
        <f>V7+V8</f>
        <v>197.9</v>
      </c>
      <c r="W9" s="12"/>
      <c r="X9" s="16">
        <f>X7+X8</f>
        <v>193.8</v>
      </c>
      <c r="Z9" s="12"/>
      <c r="AA9" s="16">
        <f>AA7+AA8</f>
        <v>3638</v>
      </c>
      <c r="AG9" s="12"/>
      <c r="AH9" s="16">
        <f>AH7+AH8</f>
        <v>1502.1</v>
      </c>
      <c r="AI9" s="12"/>
      <c r="AJ9" s="16">
        <f>AJ7+AJ8</f>
        <v>1424.25</v>
      </c>
    </row>
    <row r="10" spans="1:36">
      <c r="A10" s="24" t="s">
        <v>37</v>
      </c>
      <c r="B10" s="12" t="s">
        <v>40</v>
      </c>
      <c r="C10" s="13">
        <v>-0.03</v>
      </c>
      <c r="D10" s="25">
        <f>D9*C10</f>
        <v>-43.8</v>
      </c>
      <c r="E10" s="13">
        <v>-0.02</v>
      </c>
      <c r="F10" s="16">
        <f>F9*E10</f>
        <v>-133.04</v>
      </c>
      <c r="G10" s="13">
        <v>-0.03</v>
      </c>
      <c r="H10" s="16">
        <f>H9*G10</f>
        <v>-22.841999999999999</v>
      </c>
      <c r="I10" s="31">
        <f t="shared" si="0"/>
        <v>-296.94599999999997</v>
      </c>
      <c r="J10" s="16"/>
      <c r="K10" s="13">
        <v>-0.02</v>
      </c>
      <c r="L10" s="16">
        <f>L9*K10</f>
        <v>-14.96</v>
      </c>
      <c r="M10" s="13">
        <v>-0.02</v>
      </c>
      <c r="N10" s="16">
        <f>N9*M10</f>
        <v>-54.120000000000005</v>
      </c>
      <c r="O10" s="13">
        <v>-0.02</v>
      </c>
      <c r="P10" s="16">
        <f>P9*O10</f>
        <v>-34.32</v>
      </c>
      <c r="Q10" s="13">
        <v>-0.02</v>
      </c>
      <c r="R10" s="16">
        <f>R9*Q10</f>
        <v>-16.944000000000003</v>
      </c>
      <c r="S10" s="13">
        <v>0</v>
      </c>
      <c r="T10" s="16">
        <f>T9*S10</f>
        <v>0</v>
      </c>
      <c r="U10" s="13">
        <v>0</v>
      </c>
      <c r="V10" s="16">
        <f>V9*U10</f>
        <v>0</v>
      </c>
      <c r="W10" s="13">
        <v>-0.02</v>
      </c>
      <c r="X10" s="16">
        <f>X9*W10</f>
        <v>-3.8760000000000003</v>
      </c>
      <c r="Z10" s="13">
        <v>-0.03</v>
      </c>
      <c r="AA10" s="16">
        <f>AA9*Z10</f>
        <v>-109.14</v>
      </c>
      <c r="AG10" s="13">
        <v>-0.03</v>
      </c>
      <c r="AH10" s="16">
        <f>AH9*AG10</f>
        <v>-45.062999999999995</v>
      </c>
      <c r="AI10" s="13">
        <v>0</v>
      </c>
      <c r="AJ10" s="16">
        <f>AJ9*AI10</f>
        <v>0</v>
      </c>
    </row>
    <row r="11" spans="1:36">
      <c r="A11" s="26" t="s">
        <v>7</v>
      </c>
      <c r="B11" s="12" t="s">
        <v>39</v>
      </c>
      <c r="C11" s="12"/>
      <c r="D11" s="25">
        <f>D10+D9</f>
        <v>1416.2</v>
      </c>
      <c r="E11" s="12"/>
      <c r="F11" s="16">
        <f>F10+F9</f>
        <v>6518.96</v>
      </c>
      <c r="G11" s="12"/>
      <c r="H11" s="16">
        <f>H10+H9</f>
        <v>738.55799999999999</v>
      </c>
      <c r="I11" s="31">
        <f t="shared" si="0"/>
        <v>9601.2540000000008</v>
      </c>
      <c r="J11" s="16"/>
      <c r="K11" s="12"/>
      <c r="L11" s="16">
        <f>L10+L9</f>
        <v>733.04</v>
      </c>
      <c r="M11" s="12"/>
      <c r="N11" s="16">
        <f>N10+N9</f>
        <v>2651.88</v>
      </c>
      <c r="O11" s="12"/>
      <c r="P11" s="16">
        <f>P10+P9</f>
        <v>1681.68</v>
      </c>
      <c r="Q11" s="12"/>
      <c r="R11" s="16">
        <f>R10+R9</f>
        <v>830.25600000000009</v>
      </c>
      <c r="S11" s="12"/>
      <c r="T11" s="16">
        <f>T10+T9</f>
        <v>186</v>
      </c>
      <c r="U11" s="12"/>
      <c r="V11" s="16">
        <f>V10+V9</f>
        <v>197.9</v>
      </c>
      <c r="W11" s="12"/>
      <c r="X11" s="16">
        <f>X10+X9</f>
        <v>189.92400000000001</v>
      </c>
      <c r="Z11" s="12"/>
      <c r="AA11" s="16">
        <f>AA10+AA9</f>
        <v>3528.86</v>
      </c>
      <c r="AG11" s="12"/>
      <c r="AH11" s="16">
        <f>AH10+AH9</f>
        <v>1457.0369999999998</v>
      </c>
      <c r="AI11" s="12"/>
      <c r="AJ11" s="16">
        <f>AJ10+AJ9</f>
        <v>1424.25</v>
      </c>
    </row>
    <row r="12" spans="1:36">
      <c r="A12" s="24" t="s">
        <v>47</v>
      </c>
      <c r="B12" s="12" t="s">
        <v>38</v>
      </c>
      <c r="C12" s="12"/>
      <c r="D12" s="27">
        <v>109.5</v>
      </c>
      <c r="E12" s="12"/>
      <c r="F12" s="15">
        <f>120*1.5</f>
        <v>180</v>
      </c>
      <c r="G12" s="12"/>
      <c r="H12" s="15">
        <f>585/13</f>
        <v>45</v>
      </c>
      <c r="I12" s="15">
        <f t="shared" si="0"/>
        <v>585</v>
      </c>
      <c r="J12" s="15"/>
      <c r="K12" s="12"/>
      <c r="L12" s="15">
        <v>0</v>
      </c>
      <c r="M12" s="12"/>
      <c r="N12" s="15">
        <v>0</v>
      </c>
      <c r="O12" s="12"/>
      <c r="P12" s="15">
        <v>0</v>
      </c>
      <c r="Q12" s="12"/>
      <c r="R12" s="15">
        <v>16</v>
      </c>
      <c r="S12" s="12"/>
      <c r="T12" s="15">
        <v>0</v>
      </c>
      <c r="U12" s="12"/>
      <c r="V12" s="15">
        <f>198.9*0.01</f>
        <v>1.9890000000000001</v>
      </c>
      <c r="W12" s="12"/>
      <c r="X12" s="15">
        <v>0</v>
      </c>
      <c r="Z12" s="12"/>
      <c r="AA12" s="15">
        <v>75</v>
      </c>
      <c r="AG12" s="12"/>
      <c r="AH12" s="15">
        <v>30</v>
      </c>
      <c r="AI12" s="12"/>
      <c r="AJ12" s="15">
        <v>35</v>
      </c>
    </row>
    <row r="13" spans="1:36" ht="15" thickBot="1">
      <c r="A13" s="28" t="s">
        <v>9</v>
      </c>
      <c r="B13" s="29" t="s">
        <v>39</v>
      </c>
      <c r="C13" s="29"/>
      <c r="D13" s="30">
        <f>D12+D11</f>
        <v>1525.7</v>
      </c>
      <c r="E13" s="12"/>
      <c r="F13" s="17">
        <f>F12+F11</f>
        <v>6698.96</v>
      </c>
      <c r="G13" s="12"/>
      <c r="H13" s="17">
        <f>H12+H11</f>
        <v>783.55799999999999</v>
      </c>
      <c r="I13" s="15">
        <f t="shared" si="0"/>
        <v>10186.254000000001</v>
      </c>
      <c r="J13" s="17"/>
      <c r="K13" s="12"/>
      <c r="L13" s="17">
        <f>L12+L11</f>
        <v>733.04</v>
      </c>
      <c r="M13" s="12"/>
      <c r="N13" s="17">
        <f>N12+N11</f>
        <v>2651.88</v>
      </c>
      <c r="O13" s="12"/>
      <c r="P13" s="17">
        <f>P12+P11</f>
        <v>1681.68</v>
      </c>
      <c r="Q13" s="12"/>
      <c r="R13" s="17">
        <f>R12+R11</f>
        <v>846.25600000000009</v>
      </c>
      <c r="S13" s="12"/>
      <c r="T13" s="17">
        <f>T12+T11</f>
        <v>186</v>
      </c>
      <c r="U13" s="12"/>
      <c r="V13" s="17">
        <f>V12+V11</f>
        <v>199.88900000000001</v>
      </c>
      <c r="W13" s="12"/>
      <c r="X13" s="17">
        <f>X12+X11</f>
        <v>189.92400000000001</v>
      </c>
      <c r="Z13" s="12"/>
      <c r="AA13" s="17">
        <f>AA12+AA11</f>
        <v>3603.86</v>
      </c>
      <c r="AG13" s="12"/>
      <c r="AH13" s="17">
        <f>AH12+AH11</f>
        <v>1487.0369999999998</v>
      </c>
      <c r="AI13" s="12"/>
      <c r="AJ13" s="17">
        <f>AJ12+AJ11</f>
        <v>1459.25</v>
      </c>
    </row>
    <row r="14" spans="1:36" ht="15" thickTop="1">
      <c r="I14" s="31"/>
    </row>
    <row r="15" spans="1:36">
      <c r="A15" t="s">
        <v>42</v>
      </c>
      <c r="D15">
        <v>120</v>
      </c>
      <c r="F15">
        <v>120</v>
      </c>
      <c r="H15">
        <v>0</v>
      </c>
      <c r="I15" s="31">
        <f>I13/13</f>
        <v>783.55800000000011</v>
      </c>
      <c r="L15">
        <v>0</v>
      </c>
      <c r="N15">
        <v>250</v>
      </c>
      <c r="P15">
        <v>300</v>
      </c>
      <c r="R15">
        <v>20</v>
      </c>
      <c r="T15">
        <v>0</v>
      </c>
      <c r="V15">
        <v>0</v>
      </c>
      <c r="X15">
        <v>0</v>
      </c>
      <c r="AA15">
        <v>200</v>
      </c>
      <c r="AH15">
        <v>1</v>
      </c>
      <c r="AJ15">
        <v>1</v>
      </c>
    </row>
    <row r="16" spans="1:36">
      <c r="A16" t="s">
        <v>43</v>
      </c>
      <c r="D16" s="11">
        <f>D13/D15</f>
        <v>12.714166666666667</v>
      </c>
      <c r="F16" s="11">
        <f>F13/F15</f>
        <v>55.824666666666666</v>
      </c>
      <c r="H16" s="11" t="e">
        <f>H13/H15</f>
        <v>#DIV/0!</v>
      </c>
      <c r="I16" s="11"/>
      <c r="J16" s="11"/>
      <c r="L16" s="11" t="e">
        <f>L13/L15</f>
        <v>#DIV/0!</v>
      </c>
      <c r="N16" s="11">
        <f>N13/N15</f>
        <v>10.607520000000001</v>
      </c>
      <c r="P16" s="11">
        <f>P13/P15</f>
        <v>5.6055999999999999</v>
      </c>
      <c r="R16" s="11">
        <f>R13/R15</f>
        <v>42.312800000000003</v>
      </c>
      <c r="T16" s="11" t="e">
        <f>T13/T15</f>
        <v>#DIV/0!</v>
      </c>
      <c r="V16" s="11" t="e">
        <f>V13/V15</f>
        <v>#DIV/0!</v>
      </c>
      <c r="X16" s="11" t="e">
        <f>X13/X15</f>
        <v>#DIV/0!</v>
      </c>
      <c r="AA16" s="11">
        <f>AA13/AA15</f>
        <v>18.019300000000001</v>
      </c>
      <c r="AH16" s="11">
        <f>AH13/AH15</f>
        <v>1487.0369999999998</v>
      </c>
      <c r="AJ16" s="11">
        <f>AJ13/AJ15</f>
        <v>1459.25</v>
      </c>
    </row>
    <row r="17" spans="1:20">
      <c r="R17" s="19">
        <f>R16-38</f>
        <v>4.3128000000000029</v>
      </c>
    </row>
    <row r="18" spans="1:20">
      <c r="A18" s="9" t="s">
        <v>57</v>
      </c>
      <c r="N18" t="s">
        <v>9</v>
      </c>
      <c r="R18" t="s">
        <v>54</v>
      </c>
      <c r="T18" t="s">
        <v>56</v>
      </c>
    </row>
    <row r="19" spans="1:20">
      <c r="R19" t="s">
        <v>55</v>
      </c>
    </row>
    <row r="20" spans="1:20">
      <c r="A20" t="s">
        <v>58</v>
      </c>
      <c r="C20" t="s">
        <v>62</v>
      </c>
      <c r="D20" s="8" t="s">
        <v>60</v>
      </c>
    </row>
    <row r="21" spans="1:20">
      <c r="A21" t="s">
        <v>59</v>
      </c>
      <c r="K21" t="s">
        <v>61</v>
      </c>
      <c r="L21" s="8">
        <v>900</v>
      </c>
    </row>
    <row r="24" spans="1:20">
      <c r="A24" s="10" t="s">
        <v>65</v>
      </c>
      <c r="Q24" t="s">
        <v>63</v>
      </c>
    </row>
    <row r="25" spans="1:20">
      <c r="A25" t="s">
        <v>66</v>
      </c>
    </row>
    <row r="26" spans="1:20">
      <c r="D26" s="9" t="s">
        <v>67</v>
      </c>
      <c r="F26" s="9" t="s">
        <v>68</v>
      </c>
      <c r="H26" s="9" t="s">
        <v>69</v>
      </c>
      <c r="I26" s="9"/>
      <c r="J26" s="9"/>
      <c r="L26" s="9" t="s">
        <v>70</v>
      </c>
      <c r="O26" s="9" t="s">
        <v>74</v>
      </c>
      <c r="Q26" s="9" t="s">
        <v>75</v>
      </c>
    </row>
    <row r="27" spans="1:20">
      <c r="F27" s="20">
        <f>F28/F38</f>
        <v>0.91596638655462181</v>
      </c>
      <c r="H27" s="20"/>
      <c r="I27" s="20"/>
      <c r="J27" s="20"/>
    </row>
    <row r="28" spans="1:20">
      <c r="A28" t="s">
        <v>44</v>
      </c>
      <c r="B28" t="s">
        <v>39</v>
      </c>
      <c r="C28" s="12"/>
      <c r="D28" s="15">
        <f>D30/(1+C29)</f>
        <v>687.28522336769754</v>
      </c>
      <c r="E28" s="12"/>
      <c r="F28" s="15">
        <f>F30/(1+E29)</f>
        <v>915.96638655462186</v>
      </c>
      <c r="G28" s="12"/>
      <c r="H28" s="15">
        <f>H30/(1+G29)</f>
        <v>54.648526077097507</v>
      </c>
      <c r="I28" s="15"/>
      <c r="J28" s="15"/>
      <c r="K28" s="12"/>
      <c r="L28" s="15">
        <f>L30/(1+K29)</f>
        <v>4800.5378753922005</v>
      </c>
      <c r="N28" s="12"/>
      <c r="O28" s="15">
        <f>O30/(1+N29)</f>
        <v>14.52535559678417</v>
      </c>
      <c r="P28" s="12"/>
      <c r="Q28" s="15">
        <f>Q30/(1+P29)</f>
        <v>12.901978973407546</v>
      </c>
    </row>
    <row r="29" spans="1:20">
      <c r="A29" s="7" t="s">
        <v>45</v>
      </c>
      <c r="B29" t="s">
        <v>24</v>
      </c>
      <c r="C29" s="13">
        <v>-0.1</v>
      </c>
      <c r="D29" s="16">
        <f>D28*C29</f>
        <v>-68.728522336769757</v>
      </c>
      <c r="E29" s="13">
        <v>-0.15</v>
      </c>
      <c r="F29" s="16">
        <f>F28*E29</f>
        <v>-137.39495798319328</v>
      </c>
      <c r="G29" s="13">
        <v>-0.1</v>
      </c>
      <c r="H29" s="16">
        <f>H28*G29</f>
        <v>-5.4648526077097515</v>
      </c>
      <c r="I29" s="16"/>
      <c r="J29" s="16"/>
      <c r="K29" s="13">
        <v>-0.08</v>
      </c>
      <c r="L29" s="16">
        <f>L28*K29</f>
        <v>-384.04303003137602</v>
      </c>
      <c r="N29" s="13">
        <v>-0.12</v>
      </c>
      <c r="O29" s="16">
        <f>O28*N29</f>
        <v>-1.7430426716141003</v>
      </c>
      <c r="P29" s="13">
        <v>-0.12</v>
      </c>
      <c r="Q29" s="16">
        <f>Q28*P29</f>
        <v>-1.5482374768089056</v>
      </c>
    </row>
    <row r="30" spans="1:20">
      <c r="A30" t="s">
        <v>35</v>
      </c>
      <c r="B30" t="s">
        <v>39</v>
      </c>
      <c r="C30" s="12"/>
      <c r="D30" s="16">
        <f>D32-D31</f>
        <v>618.5567010309278</v>
      </c>
      <c r="E30" s="12"/>
      <c r="F30" s="16">
        <f>F32-F31</f>
        <v>778.57142857142856</v>
      </c>
      <c r="G30" s="12"/>
      <c r="H30" s="16">
        <f>H32-H31</f>
        <v>49.183673469387756</v>
      </c>
      <c r="I30" s="16"/>
      <c r="J30" s="16"/>
      <c r="K30" s="12"/>
      <c r="L30" s="16">
        <f>L32-L31</f>
        <v>4416.4948453608249</v>
      </c>
      <c r="N30" s="12"/>
      <c r="O30" s="16">
        <f>O32-O31</f>
        <v>12.78231292517007</v>
      </c>
      <c r="P30" s="12"/>
      <c r="Q30" s="16">
        <f>Q32-Q31</f>
        <v>11.353741496598641</v>
      </c>
    </row>
    <row r="31" spans="1:20">
      <c r="A31" s="7" t="s">
        <v>52</v>
      </c>
      <c r="B31" t="s">
        <v>38</v>
      </c>
      <c r="C31" s="12"/>
      <c r="D31" s="15">
        <v>0</v>
      </c>
      <c r="E31" s="12"/>
      <c r="F31" s="15">
        <v>0</v>
      </c>
      <c r="G31" s="12"/>
      <c r="H31" s="15">
        <v>0</v>
      </c>
      <c r="I31" s="15"/>
      <c r="J31" s="15"/>
      <c r="K31" s="12"/>
      <c r="L31" s="15">
        <v>0</v>
      </c>
      <c r="N31" s="12"/>
      <c r="O31" s="15">
        <v>0</v>
      </c>
      <c r="P31" s="12"/>
      <c r="Q31" s="15">
        <v>0</v>
      </c>
    </row>
    <row r="32" spans="1:20">
      <c r="A32" t="s">
        <v>36</v>
      </c>
      <c r="B32" t="s">
        <v>39</v>
      </c>
      <c r="C32" s="12"/>
      <c r="D32" s="16">
        <f>D34/(1+C33)</f>
        <v>618.5567010309278</v>
      </c>
      <c r="E32" s="12"/>
      <c r="F32" s="16">
        <f>F34/(1+E33)</f>
        <v>778.57142857142856</v>
      </c>
      <c r="G32" s="12"/>
      <c r="H32" s="16">
        <f>H34/(1+G33)</f>
        <v>49.183673469387756</v>
      </c>
      <c r="I32" s="16"/>
      <c r="J32" s="16"/>
      <c r="K32" s="12"/>
      <c r="L32" s="16">
        <f>L34/(1+K33)</f>
        <v>4416.4948453608249</v>
      </c>
      <c r="N32" s="12"/>
      <c r="O32" s="16">
        <f>O34/(1+N33)</f>
        <v>12.78231292517007</v>
      </c>
      <c r="P32" s="12"/>
      <c r="Q32" s="16">
        <f>Q34/(1+P33)</f>
        <v>11.353741496598641</v>
      </c>
    </row>
    <row r="33" spans="1:17">
      <c r="A33" s="7" t="s">
        <v>37</v>
      </c>
      <c r="B33" t="s">
        <v>40</v>
      </c>
      <c r="C33" s="13">
        <v>-0.03</v>
      </c>
      <c r="D33" s="16">
        <f>D32*C33</f>
        <v>-18.556701030927833</v>
      </c>
      <c r="E33" s="13">
        <v>-0.02</v>
      </c>
      <c r="F33" s="16">
        <f>F32*E33</f>
        <v>-15.571428571428571</v>
      </c>
      <c r="G33" s="13">
        <v>-0.02</v>
      </c>
      <c r="H33" s="16">
        <f>H32*G33</f>
        <v>-0.98367346938775513</v>
      </c>
      <c r="I33" s="16"/>
      <c r="J33" s="16"/>
      <c r="K33" s="13">
        <v>-0.03</v>
      </c>
      <c r="L33" s="16">
        <f>L32*K33</f>
        <v>-132.49484536082474</v>
      </c>
      <c r="N33" s="13">
        <v>-0.02</v>
      </c>
      <c r="O33" s="16">
        <f>O32*N33</f>
        <v>-0.25564625850340139</v>
      </c>
      <c r="P33" s="13">
        <v>-0.02</v>
      </c>
      <c r="Q33" s="16">
        <f>Q32*P33</f>
        <v>-0.22707482993197281</v>
      </c>
    </row>
    <row r="34" spans="1:17">
      <c r="A34" t="s">
        <v>7</v>
      </c>
      <c r="B34" t="s">
        <v>39</v>
      </c>
      <c r="C34" s="12"/>
      <c r="D34" s="16">
        <f>D36-D35</f>
        <v>600</v>
      </c>
      <c r="E34" s="12"/>
      <c r="F34" s="16">
        <f>F36-F35</f>
        <v>763</v>
      </c>
      <c r="G34" s="12"/>
      <c r="H34" s="16">
        <f>H36-H35</f>
        <v>48.2</v>
      </c>
      <c r="I34" s="16"/>
      <c r="J34" s="16"/>
      <c r="K34" s="12"/>
      <c r="L34" s="16">
        <f>L36-L35</f>
        <v>4284</v>
      </c>
      <c r="N34" s="12"/>
      <c r="O34" s="16">
        <f>O36-O35</f>
        <v>12.526666666666667</v>
      </c>
      <c r="P34" s="12"/>
      <c r="Q34" s="16">
        <f>Q36-Q35</f>
        <v>11.126666666666667</v>
      </c>
    </row>
    <row r="35" spans="1:17">
      <c r="A35" s="7" t="s">
        <v>47</v>
      </c>
      <c r="B35" t="s">
        <v>38</v>
      </c>
      <c r="C35" s="12"/>
      <c r="D35" s="15">
        <v>80</v>
      </c>
      <c r="E35" s="12"/>
      <c r="F35" s="15">
        <v>87</v>
      </c>
      <c r="G35" s="12"/>
      <c r="H35" s="15">
        <v>10</v>
      </c>
      <c r="I35" s="15"/>
      <c r="J35" s="15"/>
      <c r="K35" s="12"/>
      <c r="L35" s="15">
        <v>60</v>
      </c>
      <c r="N35" s="12"/>
      <c r="O35" s="15">
        <v>0.87333333333333329</v>
      </c>
      <c r="P35" s="12"/>
      <c r="Q35" s="15">
        <v>0.87333333333333329</v>
      </c>
    </row>
    <row r="36" spans="1:17">
      <c r="A36" s="9" t="s">
        <v>9</v>
      </c>
      <c r="B36" t="s">
        <v>39</v>
      </c>
      <c r="C36" s="12"/>
      <c r="D36" s="17">
        <f>D38*D39</f>
        <v>680</v>
      </c>
      <c r="E36" s="12"/>
      <c r="F36" s="17">
        <f>F38*F39</f>
        <v>850</v>
      </c>
      <c r="G36" s="12"/>
      <c r="H36" s="17">
        <f>H38*H39</f>
        <v>58.2</v>
      </c>
      <c r="I36" s="17"/>
      <c r="J36" s="17"/>
      <c r="K36" s="12"/>
      <c r="L36" s="17">
        <f>L38*L39</f>
        <v>4344</v>
      </c>
      <c r="N36" s="12"/>
      <c r="O36" s="17">
        <v>13.4</v>
      </c>
      <c r="P36" s="12"/>
      <c r="Q36" s="17">
        <v>12</v>
      </c>
    </row>
    <row r="38" spans="1:17">
      <c r="A38" t="s">
        <v>42</v>
      </c>
      <c r="D38">
        <v>800</v>
      </c>
      <c r="F38">
        <v>1000</v>
      </c>
      <c r="H38">
        <v>20</v>
      </c>
      <c r="L38">
        <v>800</v>
      </c>
      <c r="O38">
        <v>150</v>
      </c>
      <c r="Q38">
        <v>150</v>
      </c>
    </row>
    <row r="39" spans="1:17">
      <c r="A39" t="s">
        <v>43</v>
      </c>
      <c r="B39" t="s">
        <v>63</v>
      </c>
      <c r="D39" s="11">
        <v>0.85</v>
      </c>
      <c r="F39" s="11">
        <v>0.85</v>
      </c>
      <c r="H39" s="11">
        <v>2.91</v>
      </c>
      <c r="I39" s="11"/>
      <c r="J39" s="11"/>
      <c r="L39" s="11">
        <v>5.43</v>
      </c>
      <c r="O39" s="11">
        <v>13.4</v>
      </c>
      <c r="Q39" s="11">
        <v>12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4" workbookViewId="0">
      <selection activeCell="D45" sqref="D45"/>
    </sheetView>
  </sheetViews>
  <sheetFormatPr baseColWidth="10" defaultRowHeight="14" x14ac:dyDescent="0"/>
  <cols>
    <col min="4" max="4" width="11" bestFit="1" customWidth="1"/>
  </cols>
  <sheetData>
    <row r="1" spans="1:4">
      <c r="A1" s="10"/>
    </row>
    <row r="2" spans="1:4">
      <c r="A2" s="10"/>
      <c r="D2" s="14"/>
    </row>
    <row r="3" spans="1:4">
      <c r="A3" s="10" t="s">
        <v>77</v>
      </c>
    </row>
    <row r="4" spans="1:4" ht="15" thickBot="1">
      <c r="C4" s="13"/>
    </row>
    <row r="5" spans="1:4" ht="15" thickTop="1">
      <c r="A5" s="21" t="s">
        <v>44</v>
      </c>
      <c r="B5" s="22" t="s">
        <v>39</v>
      </c>
      <c r="C5" s="22"/>
      <c r="D5" s="23">
        <f>730*10</f>
        <v>7300</v>
      </c>
    </row>
    <row r="6" spans="1:4">
      <c r="A6" s="24" t="s">
        <v>45</v>
      </c>
      <c r="B6" s="12" t="s">
        <v>24</v>
      </c>
      <c r="C6" s="13">
        <v>-0.2</v>
      </c>
      <c r="D6" s="25">
        <f>D5*C6</f>
        <v>-1460</v>
      </c>
    </row>
    <row r="7" spans="1:4">
      <c r="A7" s="26" t="s">
        <v>35</v>
      </c>
      <c r="B7" s="12" t="s">
        <v>39</v>
      </c>
      <c r="C7" s="12"/>
      <c r="D7" s="25">
        <f>D6+D5</f>
        <v>5840</v>
      </c>
    </row>
    <row r="8" spans="1:4">
      <c r="A8" s="24" t="s">
        <v>52</v>
      </c>
      <c r="B8" s="12" t="s">
        <v>38</v>
      </c>
      <c r="C8" s="12"/>
      <c r="D8" s="27">
        <v>0</v>
      </c>
    </row>
    <row r="9" spans="1:4">
      <c r="A9" s="26" t="s">
        <v>36</v>
      </c>
      <c r="B9" s="12" t="s">
        <v>39</v>
      </c>
      <c r="C9" s="12"/>
      <c r="D9" s="25">
        <f>D7+D8</f>
        <v>5840</v>
      </c>
    </row>
    <row r="10" spans="1:4">
      <c r="A10" s="24" t="s">
        <v>37</v>
      </c>
      <c r="B10" s="12" t="s">
        <v>40</v>
      </c>
      <c r="C10" s="13">
        <v>-0.02</v>
      </c>
      <c r="D10" s="25">
        <f>D9*C10</f>
        <v>-116.8</v>
      </c>
    </row>
    <row r="11" spans="1:4">
      <c r="A11" s="26" t="s">
        <v>7</v>
      </c>
      <c r="B11" s="12" t="s">
        <v>39</v>
      </c>
      <c r="C11" s="12"/>
      <c r="D11" s="25">
        <f>D10+D9</f>
        <v>5723.2</v>
      </c>
    </row>
    <row r="12" spans="1:4">
      <c r="A12" s="24" t="s">
        <v>47</v>
      </c>
      <c r="B12" s="12" t="s">
        <v>38</v>
      </c>
      <c r="C12" s="12"/>
      <c r="D12" s="27">
        <v>280</v>
      </c>
    </row>
    <row r="13" spans="1:4" ht="15" thickBot="1">
      <c r="A13" s="28" t="s">
        <v>9</v>
      </c>
      <c r="B13" s="29" t="s">
        <v>39</v>
      </c>
      <c r="C13" s="29"/>
      <c r="D13" s="30">
        <f>D12+D11</f>
        <v>6003.2</v>
      </c>
    </row>
    <row r="14" spans="1:4" ht="15" thickTop="1"/>
    <row r="15" spans="1:4">
      <c r="A15" t="s">
        <v>42</v>
      </c>
      <c r="D15">
        <v>10</v>
      </c>
    </row>
    <row r="16" spans="1:4">
      <c r="A16" t="s">
        <v>43</v>
      </c>
      <c r="D16" s="11">
        <f>D13/D15</f>
        <v>600.31999999999994</v>
      </c>
    </row>
    <row r="21" spans="1:4" ht="15" thickBot="1">
      <c r="A21" t="s">
        <v>78</v>
      </c>
    </row>
    <row r="22" spans="1:4" ht="15" thickTop="1">
      <c r="A22" s="21" t="s">
        <v>44</v>
      </c>
      <c r="B22" s="22" t="s">
        <v>39</v>
      </c>
      <c r="C22" s="22"/>
      <c r="D22" s="23">
        <f>120*12.5</f>
        <v>1500</v>
      </c>
    </row>
    <row r="23" spans="1:4">
      <c r="A23" s="24" t="s">
        <v>45</v>
      </c>
      <c r="B23" s="12" t="s">
        <v>24</v>
      </c>
      <c r="C23" s="13">
        <v>-0.25</v>
      </c>
      <c r="D23" s="25">
        <f>D22*C23</f>
        <v>-375</v>
      </c>
    </row>
    <row r="24" spans="1:4">
      <c r="A24" s="26" t="s">
        <v>35</v>
      </c>
      <c r="B24" s="12" t="s">
        <v>39</v>
      </c>
      <c r="C24" s="12"/>
      <c r="D24" s="25">
        <f>D23+D22</f>
        <v>1125</v>
      </c>
    </row>
    <row r="25" spans="1:4">
      <c r="A25" s="24" t="s">
        <v>52</v>
      </c>
      <c r="B25" s="12" t="s">
        <v>38</v>
      </c>
      <c r="C25" s="12"/>
      <c r="D25" s="27">
        <v>34.5</v>
      </c>
    </row>
    <row r="26" spans="1:4">
      <c r="A26" s="26" t="s">
        <v>36</v>
      </c>
      <c r="B26" s="12" t="s">
        <v>39</v>
      </c>
      <c r="C26" s="12"/>
      <c r="D26" s="25">
        <f>D24+D25</f>
        <v>1159.5</v>
      </c>
    </row>
    <row r="27" spans="1:4">
      <c r="A27" s="24" t="s">
        <v>37</v>
      </c>
      <c r="B27" s="12" t="s">
        <v>40</v>
      </c>
      <c r="C27" s="13">
        <v>-0.02</v>
      </c>
      <c r="D27" s="25">
        <f>D26*C27</f>
        <v>-23.19</v>
      </c>
    </row>
    <row r="28" spans="1:4">
      <c r="A28" s="26" t="s">
        <v>7</v>
      </c>
      <c r="B28" s="12" t="s">
        <v>39</v>
      </c>
      <c r="C28" s="12"/>
      <c r="D28" s="25">
        <f>D27+D26</f>
        <v>1136.31</v>
      </c>
    </row>
    <row r="29" spans="1:4">
      <c r="A29" s="24" t="s">
        <v>47</v>
      </c>
      <c r="B29" s="12" t="s">
        <v>38</v>
      </c>
      <c r="C29" s="12"/>
      <c r="D29" s="27">
        <v>0</v>
      </c>
    </row>
    <row r="30" spans="1:4" ht="15" thickBot="1">
      <c r="A30" s="28" t="s">
        <v>9</v>
      </c>
      <c r="B30" s="29" t="s">
        <v>39</v>
      </c>
      <c r="C30" s="29"/>
      <c r="D30" s="30">
        <f>D29+D28</f>
        <v>1136.31</v>
      </c>
    </row>
    <row r="31" spans="1:4" ht="15" thickTop="1"/>
    <row r="32" spans="1:4">
      <c r="A32" t="s">
        <v>42</v>
      </c>
      <c r="D32">
        <v>120</v>
      </c>
    </row>
    <row r="33" spans="1:4">
      <c r="A33" t="s">
        <v>43</v>
      </c>
      <c r="D33" s="11">
        <f>D30/D32</f>
        <v>9.4692499999999988</v>
      </c>
    </row>
    <row r="36" spans="1:4" ht="15" thickBot="1">
      <c r="A36" t="s">
        <v>79</v>
      </c>
    </row>
    <row r="37" spans="1:4" ht="15" thickTop="1">
      <c r="A37" s="21" t="s">
        <v>44</v>
      </c>
      <c r="B37" s="22" t="s">
        <v>39</v>
      </c>
      <c r="C37" s="22"/>
      <c r="D37" s="23">
        <v>754</v>
      </c>
    </row>
    <row r="38" spans="1:4">
      <c r="A38" s="24" t="s">
        <v>45</v>
      </c>
      <c r="B38" s="12" t="s">
        <v>24</v>
      </c>
      <c r="C38" s="13">
        <v>-0.15</v>
      </c>
      <c r="D38" s="25">
        <f>D37*C38</f>
        <v>-113.1</v>
      </c>
    </row>
    <row r="39" spans="1:4">
      <c r="A39" s="26" t="s">
        <v>35</v>
      </c>
      <c r="B39" s="12" t="s">
        <v>39</v>
      </c>
      <c r="C39" s="12"/>
      <c r="D39" s="25">
        <f>D38+D37</f>
        <v>640.9</v>
      </c>
    </row>
    <row r="40" spans="1:4">
      <c r="A40" s="24" t="s">
        <v>52</v>
      </c>
      <c r="B40" s="12" t="s">
        <v>38</v>
      </c>
      <c r="C40" s="12"/>
      <c r="D40" s="27">
        <v>0</v>
      </c>
    </row>
    <row r="41" spans="1:4">
      <c r="A41" s="26" t="s">
        <v>36</v>
      </c>
      <c r="B41" s="12" t="s">
        <v>39</v>
      </c>
      <c r="C41" s="12"/>
      <c r="D41" s="25">
        <f>D39+D40</f>
        <v>640.9</v>
      </c>
    </row>
    <row r="42" spans="1:4">
      <c r="A42" s="24" t="s">
        <v>37</v>
      </c>
      <c r="B42" s="12" t="s">
        <v>40</v>
      </c>
      <c r="C42" s="13">
        <v>-0.03</v>
      </c>
      <c r="D42" s="25">
        <f>D41*C42</f>
        <v>-19.227</v>
      </c>
    </row>
    <row r="43" spans="1:4">
      <c r="A43" s="26" t="s">
        <v>7</v>
      </c>
      <c r="B43" s="12" t="s">
        <v>39</v>
      </c>
      <c r="C43" s="12"/>
      <c r="D43" s="25">
        <f>D42+D41</f>
        <v>621.673</v>
      </c>
    </row>
    <row r="44" spans="1:4">
      <c r="A44" s="24" t="s">
        <v>47</v>
      </c>
      <c r="B44" s="12" t="s">
        <v>38</v>
      </c>
      <c r="C44" s="12"/>
      <c r="D44" s="27">
        <v>24</v>
      </c>
    </row>
    <row r="45" spans="1:4" ht="15" thickBot="1">
      <c r="A45" s="28" t="s">
        <v>9</v>
      </c>
      <c r="B45" s="29" t="s">
        <v>39</v>
      </c>
      <c r="C45" s="29"/>
      <c r="D45" s="30">
        <f>D44+D43</f>
        <v>645.673</v>
      </c>
    </row>
    <row r="46" spans="1:4" ht="15" thickTop="1"/>
    <row r="47" spans="1:4">
      <c r="A47" t="s">
        <v>42</v>
      </c>
      <c r="D47">
        <v>120</v>
      </c>
    </row>
    <row r="48" spans="1:4">
      <c r="A48" t="s">
        <v>43</v>
      </c>
      <c r="D48" s="11">
        <f>D45/D47</f>
        <v>5.380608333333333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Ü2_progressiv</vt:lpstr>
      <vt:lpstr>Ü3_progressiv</vt:lpstr>
      <vt:lpstr>Ü4_progressiv</vt:lpstr>
      <vt:lpstr>Ü5_progressiv</vt:lpstr>
      <vt:lpstr>Ü6_retrograd</vt:lpstr>
      <vt:lpstr>Ü7_retrograd</vt:lpstr>
      <vt:lpstr>Ü8_retrograd</vt:lpstr>
      <vt:lpstr>Blatt1</vt:lpstr>
      <vt:lpstr>Blatt2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froehlichg</dc:creator>
  <cp:lastModifiedBy>werner holzheu</cp:lastModifiedBy>
  <dcterms:created xsi:type="dcterms:W3CDTF">2010-10-01T15:17:02Z</dcterms:created>
  <dcterms:modified xsi:type="dcterms:W3CDTF">2015-02-24T15:36:44Z</dcterms:modified>
</cp:coreProperties>
</file>