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erner/Documents/$user/Schule/MATURA Abschlussprüfung schriftlich/Matura 2023 24/"/>
    </mc:Choice>
  </mc:AlternateContent>
  <xr:revisionPtr revIDLastSave="1" documentId="13_ncr:1_{0E2990C4-3FD5-B94A-BDF7-86FAADF6A4EE}" xr6:coauthVersionLast="47" xr6:coauthVersionMax="47" xr10:uidLastSave="{129A79CE-84CD-4410-8163-CE4DBDFD5E0E}"/>
  <bookViews>
    <workbookView xWindow="6280" yWindow="760" windowWidth="29480" windowHeight="16840" tabRatio="500" firstSheet="1" xr2:uid="{00000000-000D-0000-FFFF-FFFF00000000}"/>
  </bookViews>
  <sheets>
    <sheet name="Bilanz Egger" sheetId="1" r:id="rId1"/>
    <sheet name="GuV Egger" sheetId="2" r:id="rId2"/>
    <sheet name="Analyse Egger" sheetId="3" r:id="rId3"/>
    <sheet name="Tabelle1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2" l="1"/>
  <c r="B19" i="2"/>
  <c r="D8" i="1"/>
  <c r="D12" i="1" s="1"/>
  <c r="F8" i="1"/>
  <c r="J9" i="1"/>
  <c r="J16" i="1"/>
  <c r="D22" i="1"/>
  <c r="J24" i="1"/>
  <c r="G19" i="2"/>
  <c r="G15" i="2"/>
  <c r="G14" i="2"/>
  <c r="G13" i="2"/>
  <c r="G9" i="2"/>
  <c r="G3" i="2"/>
  <c r="D24" i="2"/>
  <c r="L16" i="1"/>
  <c r="L9" i="1"/>
  <c r="L24" i="1"/>
  <c r="F22" i="1"/>
  <c r="F12" i="1"/>
  <c r="B7" i="2"/>
  <c r="C14" i="2" s="1"/>
  <c r="D7" i="2"/>
  <c r="E13" i="2" s="1"/>
  <c r="B24" i="2"/>
  <c r="C24" i="2" l="1"/>
  <c r="G7" i="2"/>
  <c r="E9" i="2"/>
  <c r="E14" i="2"/>
  <c r="E15" i="2"/>
  <c r="C15" i="2"/>
  <c r="C7" i="2"/>
  <c r="B11" i="2"/>
  <c r="C9" i="2"/>
  <c r="C13" i="2"/>
  <c r="C9" i="3"/>
  <c r="L25" i="1"/>
  <c r="M24" i="1" s="1"/>
  <c r="J25" i="1"/>
  <c r="K16" i="1" s="1"/>
  <c r="F25" i="1"/>
  <c r="G22" i="1" s="1"/>
  <c r="D25" i="1"/>
  <c r="M8" i="1"/>
  <c r="M16" i="1"/>
  <c r="G12" i="1"/>
  <c r="E22" i="1"/>
  <c r="E25" i="1"/>
  <c r="D11" i="2"/>
  <c r="C13" i="3"/>
  <c r="E24" i="2"/>
  <c r="E7" i="2"/>
  <c r="E12" i="1"/>
  <c r="C11" i="2" l="1"/>
  <c r="B17" i="2"/>
  <c r="B5" i="3"/>
  <c r="M25" i="1"/>
  <c r="K9" i="1"/>
  <c r="K24" i="1"/>
  <c r="C22" i="3"/>
  <c r="K25" i="1"/>
  <c r="G25" i="1"/>
  <c r="D17" i="2"/>
  <c r="E11" i="2"/>
  <c r="G11" i="2"/>
  <c r="B26" i="2" l="1"/>
  <c r="C17" i="2"/>
  <c r="D26" i="2"/>
  <c r="E17" i="2"/>
  <c r="G17" i="2"/>
  <c r="B30" i="2" l="1"/>
  <c r="C30" i="2" s="1"/>
  <c r="C26" i="2"/>
  <c r="C17" i="3"/>
  <c r="C25" i="3"/>
  <c r="D30" i="2"/>
  <c r="E30" i="2" s="1"/>
  <c r="E26" i="2"/>
  <c r="C24" i="3" l="1"/>
  <c r="C23" i="3"/>
</calcChain>
</file>

<file path=xl/sharedStrings.xml><?xml version="1.0" encoding="utf-8"?>
<sst xmlns="http://schemas.openxmlformats.org/spreadsheetml/2006/main" count="96" uniqueCount="88">
  <si>
    <t>Egger Bilanz nach IFRS</t>
  </si>
  <si>
    <t>AKTIVA</t>
  </si>
  <si>
    <t>31.12.2022 (in Tsd.)</t>
  </si>
  <si>
    <t>in%</t>
  </si>
  <si>
    <t>Vorjahr    (in Tsd.)</t>
  </si>
  <si>
    <t>PASSIVA</t>
  </si>
  <si>
    <t>Langfristiges Vermögen</t>
  </si>
  <si>
    <t>Eigenkapital (Kontenklasse 9)</t>
  </si>
  <si>
    <t>Sachanlagen</t>
  </si>
  <si>
    <t>Gezeichnetes Kapital, Genussrecht, Perpetual Bond</t>
  </si>
  <si>
    <t>Immaterielle Vermögenswerte</t>
  </si>
  <si>
    <t>Hybridanleihe</t>
  </si>
  <si>
    <t>Finanzvermögen</t>
  </si>
  <si>
    <t>Nicht beherrschende Anteile</t>
  </si>
  <si>
    <t>Anteile an assoziierten Unternehmen</t>
  </si>
  <si>
    <t>Summe Eigenkapital</t>
  </si>
  <si>
    <t>Sonstige Vermögenswerte</t>
  </si>
  <si>
    <t>Aktive latente Steuern</t>
  </si>
  <si>
    <t>langfristige Finanzverbindlichkeiten</t>
  </si>
  <si>
    <t>Summe Langfristiges Vermögen</t>
  </si>
  <si>
    <t>Sonstige langfristige Verbindlichkeiten</t>
  </si>
  <si>
    <t>Investitionszuschüsse</t>
  </si>
  <si>
    <t>Rückstellungen</t>
  </si>
  <si>
    <t>Kurzfristiges Vermögen</t>
  </si>
  <si>
    <t>Passive latente Steuern</t>
  </si>
  <si>
    <t>Vorräte</t>
  </si>
  <si>
    <t>Langfristige Verbindlichkeiten</t>
  </si>
  <si>
    <t>Forderungen aus L&amp;L</t>
  </si>
  <si>
    <t>kurzfristige Finanzverbindlichkeiten</t>
  </si>
  <si>
    <t>Ertragssteueransprüche</t>
  </si>
  <si>
    <t>Verbindlichkeiten aus Lieferungen und Leistungen</t>
  </si>
  <si>
    <t>Wertpapiere und Finanzvermögen</t>
  </si>
  <si>
    <t>Sonstige Verbindlichkeiten</t>
  </si>
  <si>
    <t>Liquide Mittel</t>
  </si>
  <si>
    <t>Summe kurtfristiges Vermögen</t>
  </si>
  <si>
    <t>Ertragssteuerverbindlichkeiten</t>
  </si>
  <si>
    <t>Kurzfristige Schulden</t>
  </si>
  <si>
    <t>Summe AKTIVA</t>
  </si>
  <si>
    <t>Summe PASSIVA</t>
  </si>
  <si>
    <t xml:space="preserve"> </t>
  </si>
  <si>
    <t>Gewinn- und Verlustrechnung</t>
  </si>
  <si>
    <t>Veränderung zum Vorjahr</t>
  </si>
  <si>
    <t>Umsatzerlöse</t>
  </si>
  <si>
    <t>Sonstige betriebliche Erträge</t>
  </si>
  <si>
    <t>Bestandsveränderungen</t>
  </si>
  <si>
    <t>Aktivierte Eigenleistungen</t>
  </si>
  <si>
    <t>Betriebsleistung</t>
  </si>
  <si>
    <t>Materialaufwand</t>
  </si>
  <si>
    <t>Rohertrag</t>
  </si>
  <si>
    <t>Personalaufwand</t>
  </si>
  <si>
    <t>Abschreibungen</t>
  </si>
  <si>
    <t>Sonstige betriebliche Aufwendungen</t>
  </si>
  <si>
    <t>Operatives Betriebsergebnis (Betriebsergebnis - EBIT)</t>
  </si>
  <si>
    <t>Finanzierungsergebnis</t>
  </si>
  <si>
    <t>Ergebnis aus Finanzinvestitionen</t>
  </si>
  <si>
    <t>Ergebnis aus assoziierten Unternehmen</t>
  </si>
  <si>
    <t>Finanzergebnis</t>
  </si>
  <si>
    <t>Ergebnis vor Steuern (EBT)</t>
  </si>
  <si>
    <t>Ertratssteuern</t>
  </si>
  <si>
    <t>Jahresergebnis</t>
  </si>
  <si>
    <t>davon nicht geherrschende Anteile</t>
  </si>
  <si>
    <t>davon afu Hybridanleihenbesitzer entfallender Anteil</t>
  </si>
  <si>
    <t>davon Ergebnis der Muttergesellschaft</t>
  </si>
  <si>
    <t>a) anlage oder umlaufintensiv</t>
  </si>
  <si>
    <t xml:space="preserve">Anlageintensität: Anteil des Anlage am Gesamtvermögen, </t>
  </si>
  <si>
    <t xml:space="preserve"> d.h. EGGER ist relativ anlageintensiv (für Industriebetrieb typisch).</t>
  </si>
  <si>
    <t>b) Working Capital</t>
  </si>
  <si>
    <t>Kf Verm-kf Verb</t>
  </si>
  <si>
    <t xml:space="preserve">Working Capital ist ein Wert in €, der angiebt, </t>
  </si>
  <si>
    <t xml:space="preserve"> wieviel des Umlaufvermögens langfristig finanziert ist. Sollte positiv sein.</t>
  </si>
  <si>
    <t>Anlagendeckung II Grades</t>
  </si>
  <si>
    <t>(EK+lf FK)/AV</t>
  </si>
  <si>
    <t>Goldene Bilanzregel (langfristiges Vermögen sollte langfristig finanziert sein).</t>
  </si>
  <si>
    <t xml:space="preserve"> Anlagendeckung 2. Grades prüft diese Regel. Sollte &gt;100% liegen.</t>
  </si>
  <si>
    <t>c) Cash Flow</t>
  </si>
  <si>
    <t>EBT(EGT)+AfA</t>
  </si>
  <si>
    <t>Vereinfachte Berechnung. Gibt Auskunft über die Selbstfinanzierungskraft des Unternehmens.</t>
  </si>
  <si>
    <t>Er kann für Investitionen, Schuldentilgungen bzw. Ausschüttungen verwendet werden.</t>
  </si>
  <si>
    <t>d) Quicktest</t>
  </si>
  <si>
    <t>Note</t>
  </si>
  <si>
    <t>Eigenkapitalquote</t>
  </si>
  <si>
    <t>EK*100/GK</t>
  </si>
  <si>
    <t>Entschuldungsdauer</t>
  </si>
  <si>
    <t>(FK-liquMit)/CF</t>
  </si>
  <si>
    <t>Cashflow in % des Umsatzes</t>
  </si>
  <si>
    <t>CF*100/Umsatz</t>
  </si>
  <si>
    <t>Gesamtkapitalrentabilität</t>
  </si>
  <si>
    <t>(EGT+FKZinsen)/GK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</si>
</sst>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yriad Pro"/>
      <family val="2"/>
    </font>
    <font>
      <b/>
      <sz val="10"/>
      <name val="Myriad Pro"/>
      <family val="2"/>
    </font>
    <font>
      <b/>
      <sz val="10"/>
      <color theme="0"/>
      <name val="Myriad Pro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Myriad Pro"/>
    </font>
    <font>
      <b/>
      <sz val="8"/>
      <name val="Myriad Pro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6"/>
      <name val="Myriad Pro"/>
    </font>
    <font>
      <b/>
      <sz val="6"/>
      <name val="Myriad Pro"/>
    </font>
    <font>
      <b/>
      <sz val="6"/>
      <color theme="0"/>
      <name val="Myriad Pro"/>
    </font>
    <font>
      <sz val="6"/>
      <color theme="1"/>
      <name val="Calibri"/>
      <family val="2"/>
      <scheme val="minor"/>
    </font>
    <font>
      <sz val="12"/>
      <color rgb="FF008000"/>
      <name val="Calibri"/>
      <family val="2"/>
      <scheme val="minor"/>
    </font>
    <font>
      <b/>
      <sz val="12"/>
      <color rgb="FF008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9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/>
    <xf numFmtId="0" fontId="4" fillId="0" borderId="0" xfId="0" applyFont="1"/>
    <xf numFmtId="0" fontId="4" fillId="2" borderId="0" xfId="0" applyFont="1" applyFill="1"/>
    <xf numFmtId="0" fontId="3" fillId="2" borderId="4" xfId="0" applyFont="1" applyFill="1" applyBorder="1"/>
    <xf numFmtId="0" fontId="4" fillId="3" borderId="0" xfId="0" applyFont="1" applyFill="1"/>
    <xf numFmtId="0" fontId="3" fillId="3" borderId="4" xfId="0" applyFont="1" applyFill="1" applyBorder="1"/>
    <xf numFmtId="0" fontId="3" fillId="2" borderId="0" xfId="0" applyFont="1" applyFill="1"/>
    <xf numFmtId="0" fontId="3" fillId="3" borderId="0" xfId="0" applyFont="1" applyFill="1"/>
    <xf numFmtId="3" fontId="3" fillId="3" borderId="4" xfId="0" applyNumberFormat="1" applyFont="1" applyFill="1" applyBorder="1"/>
    <xf numFmtId="0" fontId="3" fillId="2" borderId="5" xfId="0" applyFont="1" applyFill="1" applyBorder="1"/>
    <xf numFmtId="3" fontId="3" fillId="0" borderId="4" xfId="0" applyNumberFormat="1" applyFont="1" applyBorder="1"/>
    <xf numFmtId="0" fontId="3" fillId="3" borderId="5" xfId="0" applyFont="1" applyFill="1" applyBorder="1"/>
    <xf numFmtId="3" fontId="3" fillId="3" borderId="6" xfId="0" applyNumberFormat="1" applyFont="1" applyFill="1" applyBorder="1"/>
    <xf numFmtId="3" fontId="4" fillId="0" borderId="4" xfId="0" applyNumberFormat="1" applyFont="1" applyBorder="1"/>
    <xf numFmtId="0" fontId="3" fillId="4" borderId="0" xfId="0" applyFont="1" applyFill="1"/>
    <xf numFmtId="3" fontId="3" fillId="4" borderId="4" xfId="0" applyNumberFormat="1" applyFont="1" applyFill="1" applyBorder="1"/>
    <xf numFmtId="0" fontId="5" fillId="5" borderId="0" xfId="0" applyFont="1" applyFill="1"/>
    <xf numFmtId="3" fontId="5" fillId="5" borderId="4" xfId="0" applyNumberFormat="1" applyFont="1" applyFill="1" applyBorder="1"/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4" fontId="4" fillId="0" borderId="3" xfId="0" applyNumberFormat="1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165" fontId="3" fillId="2" borderId="4" xfId="32" applyNumberFormat="1" applyFont="1" applyFill="1" applyBorder="1"/>
    <xf numFmtId="165" fontId="3" fillId="2" borderId="6" xfId="32" applyNumberFormat="1" applyFont="1" applyFill="1" applyBorder="1"/>
    <xf numFmtId="165" fontId="4" fillId="0" borderId="4" xfId="32" applyNumberFormat="1" applyFont="1" applyFill="1" applyBorder="1"/>
    <xf numFmtId="0" fontId="3" fillId="4" borderId="5" xfId="0" applyFont="1" applyFill="1" applyBorder="1"/>
    <xf numFmtId="3" fontId="3" fillId="4" borderId="6" xfId="0" applyNumberFormat="1" applyFont="1" applyFill="1" applyBorder="1"/>
    <xf numFmtId="3" fontId="3" fillId="3" borderId="7" xfId="0" applyNumberFormat="1" applyFont="1" applyFill="1" applyBorder="1"/>
    <xf numFmtId="0" fontId="3" fillId="6" borderId="0" xfId="0" applyFont="1" applyFill="1"/>
    <xf numFmtId="165" fontId="3" fillId="6" borderId="4" xfId="32" applyNumberFormat="1" applyFont="1" applyFill="1" applyBorder="1"/>
    <xf numFmtId="0" fontId="3" fillId="6" borderId="5" xfId="0" applyFont="1" applyFill="1" applyBorder="1"/>
    <xf numFmtId="165" fontId="3" fillId="6" borderId="6" xfId="32" applyNumberFormat="1" applyFont="1" applyFill="1" applyBorder="1"/>
    <xf numFmtId="0" fontId="3" fillId="7" borderId="0" xfId="0" applyFont="1" applyFill="1"/>
    <xf numFmtId="165" fontId="3" fillId="7" borderId="4" xfId="32" applyNumberFormat="1" applyFont="1" applyFill="1" applyBorder="1"/>
    <xf numFmtId="0" fontId="3" fillId="7" borderId="5" xfId="0" applyFont="1" applyFill="1" applyBorder="1"/>
    <xf numFmtId="165" fontId="3" fillId="7" borderId="6" xfId="32" applyNumberFormat="1" applyFont="1" applyFill="1" applyBorder="1"/>
    <xf numFmtId="3" fontId="8" fillId="0" borderId="4" xfId="0" applyNumberFormat="1" applyFont="1" applyBorder="1"/>
    <xf numFmtId="9" fontId="9" fillId="0" borderId="4" xfId="1" applyFont="1" applyFill="1" applyBorder="1"/>
    <xf numFmtId="9" fontId="8" fillId="0" borderId="4" xfId="1" applyFont="1" applyFill="1" applyBorder="1"/>
    <xf numFmtId="3" fontId="9" fillId="0" borderId="4" xfId="0" applyNumberFormat="1" applyFont="1" applyBorder="1"/>
    <xf numFmtId="0" fontId="8" fillId="0" borderId="0" xfId="0" applyFont="1"/>
    <xf numFmtId="9" fontId="10" fillId="0" borderId="0" xfId="1" applyFont="1"/>
    <xf numFmtId="9" fontId="11" fillId="0" borderId="0" xfId="0" applyNumberFormat="1" applyFont="1"/>
    <xf numFmtId="0" fontId="12" fillId="0" borderId="0" xfId="0" applyFont="1" applyAlignment="1">
      <alignment vertical="center" wrapText="1"/>
    </xf>
    <xf numFmtId="0" fontId="12" fillId="0" borderId="0" xfId="0" applyFont="1"/>
    <xf numFmtId="0" fontId="12" fillId="0" borderId="4" xfId="0" applyFont="1" applyBorder="1"/>
    <xf numFmtId="3" fontId="12" fillId="0" borderId="4" xfId="0" applyNumberFormat="1" applyFont="1" applyBorder="1"/>
    <xf numFmtId="9" fontId="12" fillId="0" borderId="4" xfId="1" applyFont="1" applyFill="1" applyBorder="1"/>
    <xf numFmtId="3" fontId="12" fillId="0" borderId="6" xfId="0" applyNumberFormat="1" applyFont="1" applyBorder="1"/>
    <xf numFmtId="3" fontId="13" fillId="0" borderId="4" xfId="0" applyNumberFormat="1" applyFont="1" applyBorder="1"/>
    <xf numFmtId="9" fontId="14" fillId="5" borderId="4" xfId="1" applyFont="1" applyFill="1" applyBorder="1"/>
    <xf numFmtId="14" fontId="13" fillId="0" borderId="3" xfId="0" applyNumberFormat="1" applyFont="1" applyBorder="1" applyAlignment="1">
      <alignment horizontal="center" vertical="center" wrapText="1"/>
    </xf>
    <xf numFmtId="0" fontId="15" fillId="0" borderId="0" xfId="0" applyFont="1"/>
    <xf numFmtId="3" fontId="12" fillId="0" borderId="5" xfId="0" applyNumberFormat="1" applyFont="1" applyBorder="1"/>
    <xf numFmtId="14" fontId="13" fillId="0" borderId="0" xfId="0" applyNumberFormat="1" applyFont="1" applyAlignment="1">
      <alignment horizontal="center" vertical="center" wrapText="1"/>
    </xf>
    <xf numFmtId="0" fontId="16" fillId="0" borderId="0" xfId="0" applyFont="1"/>
    <xf numFmtId="0" fontId="16" fillId="6" borderId="0" xfId="0" applyFont="1" applyFill="1"/>
    <xf numFmtId="9" fontId="17" fillId="6" borderId="0" xfId="1" applyFont="1" applyFill="1"/>
    <xf numFmtId="3" fontId="17" fillId="6" borderId="0" xfId="0" applyNumberFormat="1" applyFont="1" applyFill="1"/>
    <xf numFmtId="165" fontId="17" fillId="6" borderId="0" xfId="32" applyNumberFormat="1" applyFont="1" applyFill="1"/>
    <xf numFmtId="0" fontId="16" fillId="6" borderId="0" xfId="0" applyFont="1" applyFill="1" applyAlignment="1">
      <alignment horizontal="center"/>
    </xf>
    <xf numFmtId="0" fontId="16" fillId="6" borderId="8" xfId="0" applyFont="1" applyFill="1" applyBorder="1"/>
    <xf numFmtId="9" fontId="17" fillId="6" borderId="8" xfId="1" applyFont="1" applyFill="1" applyBorder="1"/>
    <xf numFmtId="0" fontId="16" fillId="6" borderId="8" xfId="0" applyFont="1" applyFill="1" applyBorder="1" applyAlignment="1">
      <alignment horizontal="center"/>
    </xf>
    <xf numFmtId="164" fontId="17" fillId="6" borderId="8" xfId="32" applyNumberFormat="1" applyFont="1" applyFill="1" applyBorder="1"/>
    <xf numFmtId="165" fontId="3" fillId="0" borderId="0" xfId="0" applyNumberFormat="1" applyFont="1"/>
    <xf numFmtId="3" fontId="3" fillId="0" borderId="4" xfId="0" applyNumberFormat="1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149">
    <cellStyle name="Besuchter Hyperlink" xfId="58" builtinId="9" hidden="1"/>
    <cellStyle name="Besuchter Hyperlink" xfId="62" builtinId="9" hidden="1"/>
    <cellStyle name="Besuchter Hyperlink" xfId="66" builtinId="9" hidden="1"/>
    <cellStyle name="Besuchter Hyperlink" xfId="70" builtinId="9" hidden="1"/>
    <cellStyle name="Besuchter Hyperlink" xfId="74" builtinId="9" hidden="1"/>
    <cellStyle name="Besuchter Hyperlink" xfId="78" builtinId="9" hidden="1"/>
    <cellStyle name="Besuchter Hyperlink" xfId="82" builtinId="9" hidden="1"/>
    <cellStyle name="Besuchter Hyperlink" xfId="86" builtinId="9" hidden="1"/>
    <cellStyle name="Besuchter Hyperlink" xfId="90" builtinId="9" hidden="1"/>
    <cellStyle name="Besuchter Hyperlink" xfId="94" builtinId="9" hidden="1"/>
    <cellStyle name="Besuchter Hyperlink" xfId="98" builtinId="9" hidden="1"/>
    <cellStyle name="Besuchter Hyperlink" xfId="102" builtinId="9" hidden="1"/>
    <cellStyle name="Besuchter Hyperlink" xfId="106" builtinId="9" hidden="1"/>
    <cellStyle name="Besuchter Hyperlink" xfId="110" builtinId="9" hidden="1"/>
    <cellStyle name="Besuchter Hyperlink" xfId="114" builtinId="9" hidden="1"/>
    <cellStyle name="Besuchter Hyperlink" xfId="118" builtinId="9" hidden="1"/>
    <cellStyle name="Besuchter Hyperlink" xfId="122" builtinId="9" hidden="1"/>
    <cellStyle name="Besuchter Hyperlink" xfId="126" builtinId="9" hidden="1"/>
    <cellStyle name="Besuchter Hyperlink" xfId="130" builtinId="9" hidden="1"/>
    <cellStyle name="Besuchter Hyperlink" xfId="134" builtinId="9" hidden="1"/>
    <cellStyle name="Besuchter Hyperlink" xfId="138" builtinId="9" hidden="1"/>
    <cellStyle name="Besuchter Hyperlink" xfId="142" builtinId="9" hidden="1"/>
    <cellStyle name="Besuchter Hyperlink" xfId="146" builtinId="9" hidden="1"/>
    <cellStyle name="Besuchter Hyperlink" xfId="148" builtinId="9" hidden="1"/>
    <cellStyle name="Besuchter Hyperlink" xfId="144" builtinId="9" hidden="1"/>
    <cellStyle name="Besuchter Hyperlink" xfId="140" builtinId="9" hidden="1"/>
    <cellStyle name="Besuchter Hyperlink" xfId="136" builtinId="9" hidden="1"/>
    <cellStyle name="Besuchter Hyperlink" xfId="132" builtinId="9" hidden="1"/>
    <cellStyle name="Besuchter Hyperlink" xfId="128" builtinId="9" hidden="1"/>
    <cellStyle name="Besuchter Hyperlink" xfId="124" builtinId="9" hidden="1"/>
    <cellStyle name="Besuchter Hyperlink" xfId="120" builtinId="9" hidden="1"/>
    <cellStyle name="Besuchter Hyperlink" xfId="116" builtinId="9" hidden="1"/>
    <cellStyle name="Besuchter Hyperlink" xfId="112" builtinId="9" hidden="1"/>
    <cellStyle name="Besuchter Hyperlink" xfId="108" builtinId="9" hidden="1"/>
    <cellStyle name="Besuchter Hyperlink" xfId="104" builtinId="9" hidden="1"/>
    <cellStyle name="Besuchter Hyperlink" xfId="100" builtinId="9" hidden="1"/>
    <cellStyle name="Besuchter Hyperlink" xfId="96" builtinId="9" hidden="1"/>
    <cellStyle name="Besuchter Hyperlink" xfId="92" builtinId="9" hidden="1"/>
    <cellStyle name="Besuchter Hyperlink" xfId="88" builtinId="9" hidden="1"/>
    <cellStyle name="Besuchter Hyperlink" xfId="84" builtinId="9" hidden="1"/>
    <cellStyle name="Besuchter Hyperlink" xfId="80" builtinId="9" hidden="1"/>
    <cellStyle name="Besuchter Hyperlink" xfId="76" builtinId="9" hidden="1"/>
    <cellStyle name="Besuchter Hyperlink" xfId="72" builtinId="9" hidden="1"/>
    <cellStyle name="Besuchter Hyperlink" xfId="68" builtinId="9" hidden="1"/>
    <cellStyle name="Besuchter Hyperlink" xfId="64" builtinId="9" hidden="1"/>
    <cellStyle name="Besuchter Hyperlink" xfId="60" builtinId="9" hidden="1"/>
    <cellStyle name="Besuchter Hyperlink" xfId="56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9" builtinId="9" hidden="1"/>
    <cellStyle name="Besuchter Hyperlink" xfId="31" builtinId="9" hidden="1"/>
    <cellStyle name="Besuchter Hyperlink" xfId="34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4" builtinId="9" hidden="1"/>
    <cellStyle name="Besuchter Hyperlink" xfId="52" builtinId="9" hidden="1"/>
    <cellStyle name="Besuchter Hyperlink" xfId="44" builtinId="9" hidden="1"/>
    <cellStyle name="Besuchter Hyperlink" xfId="36" builtinId="9" hidden="1"/>
    <cellStyle name="Besuchter Hyperlink" xfId="27" builtinId="9" hidden="1"/>
    <cellStyle name="Besuchter Hyperlink" xfId="19" builtinId="9" hidden="1"/>
    <cellStyle name="Besuchter Hyperlink" xfId="9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1" builtinId="9" hidden="1"/>
    <cellStyle name="Besuchter Hyperlink" xfId="5" builtinId="9" hidden="1"/>
    <cellStyle name="Besuchter Hyperlink" xfId="7" builtinId="9" hidden="1"/>
    <cellStyle name="Besuchter Hyperlink" xfId="3" builtinId="9" hidden="1"/>
    <cellStyle name="Komma" xfId="32" builtinId="3"/>
    <cellStyle name="Link" xfId="75" builtinId="8" hidden="1"/>
    <cellStyle name="Link" xfId="77" builtinId="8" hidden="1"/>
    <cellStyle name="Link" xfId="79" builtinId="8" hidden="1"/>
    <cellStyle name="Link" xfId="83" builtinId="8" hidden="1"/>
    <cellStyle name="Link" xfId="85" builtinId="8" hidden="1"/>
    <cellStyle name="Link" xfId="87" builtinId="8" hidden="1"/>
    <cellStyle name="Link" xfId="91" builtinId="8" hidden="1"/>
    <cellStyle name="Link" xfId="93" builtinId="8" hidden="1"/>
    <cellStyle name="Link" xfId="95" builtinId="8" hidden="1"/>
    <cellStyle name="Link" xfId="99" builtinId="8" hidden="1"/>
    <cellStyle name="Link" xfId="101" builtinId="8" hidden="1"/>
    <cellStyle name="Link" xfId="103" builtinId="8" hidden="1"/>
    <cellStyle name="Link" xfId="107" builtinId="8" hidden="1"/>
    <cellStyle name="Link" xfId="109" builtinId="8" hidden="1"/>
    <cellStyle name="Link" xfId="111" builtinId="8" hidden="1"/>
    <cellStyle name="Link" xfId="115" builtinId="8" hidden="1"/>
    <cellStyle name="Link" xfId="117" builtinId="8" hidden="1"/>
    <cellStyle name="Link" xfId="119" builtinId="8" hidden="1"/>
    <cellStyle name="Link" xfId="123" builtinId="8" hidden="1"/>
    <cellStyle name="Link" xfId="125" builtinId="8" hidden="1"/>
    <cellStyle name="Link" xfId="127" builtinId="8" hidden="1"/>
    <cellStyle name="Link" xfId="131" builtinId="8" hidden="1"/>
    <cellStyle name="Link" xfId="133" builtinId="8" hidden="1"/>
    <cellStyle name="Link" xfId="135" builtinId="8" hidden="1"/>
    <cellStyle name="Link" xfId="139" builtinId="8" hidden="1"/>
    <cellStyle name="Link" xfId="141" builtinId="8" hidden="1"/>
    <cellStyle name="Link" xfId="143" builtinId="8" hidden="1"/>
    <cellStyle name="Link" xfId="147" builtinId="8" hidden="1"/>
    <cellStyle name="Link" xfId="145" builtinId="8" hidden="1"/>
    <cellStyle name="Link" xfId="137" builtinId="8" hidden="1"/>
    <cellStyle name="Link" xfId="129" builtinId="8" hidden="1"/>
    <cellStyle name="Link" xfId="121" builtinId="8" hidden="1"/>
    <cellStyle name="Link" xfId="113" builtinId="8" hidden="1"/>
    <cellStyle name="Link" xfId="105" builtinId="8" hidden="1"/>
    <cellStyle name="Link" xfId="97" builtinId="8" hidden="1"/>
    <cellStyle name="Link" xfId="89" builtinId="8" hidden="1"/>
    <cellStyle name="Link" xfId="81" builtinId="8" hidden="1"/>
    <cellStyle name="Link" xfId="73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57" builtinId="8" hidden="1"/>
    <cellStyle name="Link" xfId="41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4" builtinId="8" hidden="1"/>
    <cellStyle name="Link" xfId="6" builtinId="8" hidden="1"/>
    <cellStyle name="Link" xfId="2" builtinId="8" hidden="1"/>
    <cellStyle name="Prozent" xfId="1" builtinId="5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>
      <selection activeCell="J19" sqref="J19"/>
    </sheetView>
  </sheetViews>
  <sheetFormatPr defaultColWidth="11" defaultRowHeight="15.95"/>
  <cols>
    <col min="1" max="1" width="1.125" customWidth="1"/>
    <col min="2" max="2" width="1.375" customWidth="1"/>
    <col min="3" max="3" width="42.375" customWidth="1"/>
    <col min="4" max="4" width="11" customWidth="1"/>
    <col min="5" max="5" width="4.5" style="58" hidden="1" customWidth="1"/>
    <col min="6" max="6" width="11" customWidth="1"/>
    <col min="7" max="7" width="5" style="58" hidden="1" customWidth="1"/>
    <col min="8" max="8" width="1.5" customWidth="1"/>
    <col min="9" max="9" width="42.375" customWidth="1"/>
    <col min="10" max="10" width="11" customWidth="1"/>
    <col min="11" max="11" width="2.375" style="58" hidden="1" customWidth="1"/>
    <col min="12" max="12" width="11" customWidth="1"/>
    <col min="13" max="13" width="5.875" hidden="1" customWidth="1"/>
  </cols>
  <sheetData>
    <row r="1" spans="1:14">
      <c r="A1" s="1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1"/>
    </row>
    <row r="2" spans="1:14">
      <c r="A2" s="3"/>
      <c r="B2" s="75" t="s">
        <v>0</v>
      </c>
      <c r="C2" s="75"/>
      <c r="D2" s="75"/>
      <c r="E2" s="75"/>
      <c r="F2" s="75"/>
      <c r="G2" s="75"/>
      <c r="N2" s="3"/>
    </row>
    <row r="3" spans="1:14" ht="29.1" thickBot="1">
      <c r="A3" s="74"/>
      <c r="B3" s="76" t="s">
        <v>1</v>
      </c>
      <c r="C3" s="77"/>
      <c r="D3" s="2" t="s">
        <v>2</v>
      </c>
      <c r="E3" s="57" t="s">
        <v>3</v>
      </c>
      <c r="F3" s="2" t="s">
        <v>4</v>
      </c>
      <c r="G3" s="49"/>
      <c r="H3" s="78" t="s">
        <v>5</v>
      </c>
      <c r="I3" s="79"/>
      <c r="J3" s="2" t="s">
        <v>2</v>
      </c>
      <c r="K3" s="57" t="s">
        <v>3</v>
      </c>
      <c r="L3" s="2" t="s">
        <v>4</v>
      </c>
      <c r="M3" s="49" t="s">
        <v>3</v>
      </c>
      <c r="N3" s="3"/>
    </row>
    <row r="4" spans="1:14">
      <c r="A4" s="74"/>
      <c r="B4" s="3"/>
      <c r="C4" s="3"/>
      <c r="D4" s="4"/>
      <c r="E4" s="51"/>
      <c r="F4" s="4"/>
      <c r="G4" s="50"/>
      <c r="H4" s="3"/>
      <c r="I4" s="3"/>
      <c r="J4" s="4"/>
      <c r="K4" s="51"/>
      <c r="L4" s="4"/>
      <c r="M4" s="50"/>
      <c r="N4" s="3"/>
    </row>
    <row r="5" spans="1:14">
      <c r="A5" s="74"/>
      <c r="B5" s="5"/>
      <c r="C5" s="6" t="s">
        <v>6</v>
      </c>
      <c r="D5" s="7"/>
      <c r="E5" s="51"/>
      <c r="F5" s="7"/>
      <c r="G5" s="51"/>
      <c r="H5" s="5"/>
      <c r="I5" s="8" t="s">
        <v>7</v>
      </c>
      <c r="J5" s="9"/>
      <c r="K5" s="51"/>
      <c r="L5" s="9"/>
      <c r="M5" s="51"/>
      <c r="N5" s="3"/>
    </row>
    <row r="6" spans="1:14">
      <c r="A6" s="74"/>
      <c r="B6" s="3"/>
      <c r="C6" s="10" t="s">
        <v>8</v>
      </c>
      <c r="D6" s="28">
        <v>2147410</v>
      </c>
      <c r="E6" s="51"/>
      <c r="F6" s="28">
        <v>2032791</v>
      </c>
      <c r="G6" s="51"/>
      <c r="H6" s="3"/>
      <c r="I6" s="11" t="s">
        <v>9</v>
      </c>
      <c r="J6" s="12">
        <v>1709478</v>
      </c>
      <c r="K6" s="52"/>
      <c r="L6" s="12">
        <v>1154449</v>
      </c>
      <c r="M6" s="51"/>
      <c r="N6" s="3"/>
    </row>
    <row r="7" spans="1:14">
      <c r="A7" s="74"/>
      <c r="B7" s="3"/>
      <c r="C7" s="10" t="s">
        <v>10</v>
      </c>
      <c r="D7" s="28">
        <v>65784</v>
      </c>
      <c r="E7" s="51"/>
      <c r="F7" s="28">
        <v>65341</v>
      </c>
      <c r="G7" s="52"/>
      <c r="H7" s="3"/>
      <c r="I7" s="11" t="s">
        <v>11</v>
      </c>
      <c r="J7" s="12">
        <v>145060</v>
      </c>
      <c r="K7" s="52"/>
      <c r="L7" s="12">
        <v>145557</v>
      </c>
      <c r="M7" s="52"/>
      <c r="N7" s="3"/>
    </row>
    <row r="8" spans="1:14">
      <c r="A8" s="74"/>
      <c r="B8" s="3"/>
      <c r="C8" s="10" t="s">
        <v>12</v>
      </c>
      <c r="D8" s="28">
        <f>447+3916+19643</f>
        <v>24006</v>
      </c>
      <c r="E8" s="51"/>
      <c r="F8" s="28">
        <f>459+2053+19718</f>
        <v>22230</v>
      </c>
      <c r="G8" s="52"/>
      <c r="H8" s="3"/>
      <c r="I8" s="15" t="s">
        <v>13</v>
      </c>
      <c r="J8" s="16">
        <v>37813</v>
      </c>
      <c r="K8" s="54"/>
      <c r="L8" s="33">
        <v>54581</v>
      </c>
      <c r="M8" s="53">
        <f>L9/L$25</f>
        <v>0.41723274640100189</v>
      </c>
      <c r="N8" s="3"/>
    </row>
    <row r="9" spans="1:14">
      <c r="A9" s="74"/>
      <c r="B9" s="3"/>
      <c r="C9" s="10" t="s">
        <v>14</v>
      </c>
      <c r="D9" s="28">
        <v>37346</v>
      </c>
      <c r="E9" s="51"/>
      <c r="F9" s="28">
        <v>37570</v>
      </c>
      <c r="G9" s="52"/>
      <c r="H9" s="3"/>
      <c r="I9" s="5" t="s">
        <v>15</v>
      </c>
      <c r="J9" s="17">
        <f>SUM(J5:J8)</f>
        <v>1892351</v>
      </c>
      <c r="K9" s="53">
        <f>J9/J$25</f>
        <v>0.50594563002342641</v>
      </c>
      <c r="L9" s="17">
        <f>SUM(L5:L8)</f>
        <v>1354587</v>
      </c>
      <c r="M9" s="52"/>
      <c r="N9" s="3"/>
    </row>
    <row r="10" spans="1:14">
      <c r="A10" s="74"/>
      <c r="B10" s="3"/>
      <c r="C10" s="10" t="s">
        <v>16</v>
      </c>
      <c r="D10" s="28">
        <v>5853</v>
      </c>
      <c r="E10" s="51"/>
      <c r="F10" s="28">
        <v>14331</v>
      </c>
      <c r="G10" s="52"/>
      <c r="H10" s="3"/>
      <c r="I10" s="3"/>
      <c r="J10" s="14"/>
      <c r="K10" s="52"/>
      <c r="L10" s="14"/>
      <c r="M10" s="51"/>
      <c r="N10" s="3"/>
    </row>
    <row r="11" spans="1:14">
      <c r="A11" s="3"/>
      <c r="B11" s="3"/>
      <c r="C11" s="13" t="s">
        <v>17</v>
      </c>
      <c r="D11" s="29">
        <v>88166</v>
      </c>
      <c r="E11" s="54"/>
      <c r="F11" s="29">
        <v>94367</v>
      </c>
      <c r="G11" s="54"/>
      <c r="H11" s="3"/>
      <c r="I11" s="34" t="s">
        <v>18</v>
      </c>
      <c r="J11" s="35">
        <v>847148</v>
      </c>
      <c r="K11" s="51"/>
      <c r="L11" s="35">
        <v>1062900</v>
      </c>
      <c r="M11" s="52"/>
      <c r="N11" s="3"/>
    </row>
    <row r="12" spans="1:14">
      <c r="A12" s="3"/>
      <c r="B12" s="3"/>
      <c r="C12" s="5" t="s">
        <v>19</v>
      </c>
      <c r="D12" s="30">
        <f>SUM(D6:D11)</f>
        <v>2368565</v>
      </c>
      <c r="E12" s="53">
        <f>D12/D$25</f>
        <v>0.63326788274291446</v>
      </c>
      <c r="F12" s="30">
        <f>SUM(F6:F11)</f>
        <v>2266630</v>
      </c>
      <c r="G12" s="53">
        <f>F12/F$25</f>
        <v>0.69815542299970612</v>
      </c>
      <c r="H12" s="3"/>
      <c r="I12" s="34" t="s">
        <v>20</v>
      </c>
      <c r="J12" s="35">
        <v>9255</v>
      </c>
      <c r="K12" s="51"/>
      <c r="L12" s="35">
        <v>247</v>
      </c>
      <c r="M12" s="52"/>
      <c r="N12" s="3"/>
    </row>
    <row r="13" spans="1:14">
      <c r="A13" s="3"/>
      <c r="B13" s="3"/>
      <c r="C13" s="3"/>
      <c r="D13" s="14"/>
      <c r="E13" s="52"/>
      <c r="F13" s="14"/>
      <c r="G13" s="52"/>
      <c r="H13" s="3"/>
      <c r="I13" s="34" t="s">
        <v>21</v>
      </c>
      <c r="J13" s="35">
        <v>8332</v>
      </c>
      <c r="K13" s="51"/>
      <c r="L13" s="35">
        <v>6279</v>
      </c>
      <c r="M13" s="52"/>
      <c r="N13" s="3"/>
    </row>
    <row r="14" spans="1:14">
      <c r="A14" s="74"/>
      <c r="D14" s="14"/>
      <c r="E14" s="52"/>
      <c r="F14" s="14"/>
      <c r="G14" s="52"/>
      <c r="H14" s="5"/>
      <c r="I14" s="34" t="s">
        <v>22</v>
      </c>
      <c r="J14" s="35">
        <v>156653</v>
      </c>
      <c r="K14" s="51"/>
      <c r="L14" s="35">
        <v>173758</v>
      </c>
      <c r="M14" s="52"/>
      <c r="N14" s="3"/>
    </row>
    <row r="15" spans="1:14">
      <c r="A15" s="74"/>
      <c r="B15" s="5"/>
      <c r="C15" s="5" t="s">
        <v>23</v>
      </c>
      <c r="D15" s="14"/>
      <c r="E15" s="52"/>
      <c r="F15" s="14"/>
      <c r="G15" s="52"/>
      <c r="H15" s="3"/>
      <c r="I15" s="36" t="s">
        <v>24</v>
      </c>
      <c r="J15" s="37">
        <v>6833</v>
      </c>
      <c r="K15" s="54"/>
      <c r="L15" s="37">
        <v>3742</v>
      </c>
      <c r="M15" s="54"/>
      <c r="N15" s="3"/>
    </row>
    <row r="16" spans="1:14">
      <c r="A16" s="74"/>
      <c r="B16" s="3"/>
      <c r="C16" s="18" t="s">
        <v>25</v>
      </c>
      <c r="D16" s="19">
        <v>647021</v>
      </c>
      <c r="E16" s="52"/>
      <c r="F16" s="19">
        <v>429838</v>
      </c>
      <c r="G16" s="52"/>
      <c r="H16" s="5"/>
      <c r="I16" s="5" t="s">
        <v>26</v>
      </c>
      <c r="J16" s="30">
        <f>SUM(J11:J15)</f>
        <v>1028221</v>
      </c>
      <c r="K16" s="53">
        <f>J16/J$25</f>
        <v>0.27490878893414461</v>
      </c>
      <c r="L16" s="30">
        <f>SUM(L11:L15)</f>
        <v>1246926</v>
      </c>
      <c r="M16" s="53">
        <f>L16/L$25</f>
        <v>0.38407157276632342</v>
      </c>
      <c r="N16" s="3"/>
    </row>
    <row r="17" spans="1:14">
      <c r="A17" s="74"/>
      <c r="B17" s="3"/>
      <c r="C17" s="18" t="s">
        <v>27</v>
      </c>
      <c r="D17" s="19">
        <v>192556</v>
      </c>
      <c r="E17" s="52"/>
      <c r="F17" s="19">
        <v>126346</v>
      </c>
      <c r="G17" s="52"/>
      <c r="H17" s="3"/>
      <c r="I17" s="3"/>
      <c r="J17" s="14"/>
      <c r="K17" s="52"/>
      <c r="L17" s="14"/>
      <c r="M17" s="52"/>
      <c r="N17" s="3"/>
    </row>
    <row r="18" spans="1:14">
      <c r="A18" s="74"/>
      <c r="B18" s="3"/>
      <c r="C18" s="18" t="s">
        <v>16</v>
      </c>
      <c r="D18" s="19">
        <v>104768</v>
      </c>
      <c r="E18" s="52"/>
      <c r="F18" s="19">
        <v>55737</v>
      </c>
      <c r="G18" s="52"/>
      <c r="H18" s="5"/>
      <c r="I18" s="38" t="s">
        <v>28</v>
      </c>
      <c r="J18" s="39">
        <v>134418</v>
      </c>
      <c r="K18" s="51"/>
      <c r="L18" s="39">
        <v>131002</v>
      </c>
      <c r="M18" s="51"/>
      <c r="N18" s="3"/>
    </row>
    <row r="19" spans="1:14">
      <c r="A19" s="74"/>
      <c r="B19" s="3"/>
      <c r="C19" s="18" t="s">
        <v>29</v>
      </c>
      <c r="D19" s="19">
        <v>5235</v>
      </c>
      <c r="E19" s="52"/>
      <c r="F19" s="19">
        <v>1246</v>
      </c>
      <c r="G19" s="52"/>
      <c r="H19" s="3"/>
      <c r="I19" s="38" t="s">
        <v>30</v>
      </c>
      <c r="J19" s="39">
        <v>397818</v>
      </c>
      <c r="K19" s="51"/>
      <c r="L19" s="39">
        <v>285910</v>
      </c>
      <c r="M19" s="52"/>
      <c r="N19" s="3"/>
    </row>
    <row r="20" spans="1:14">
      <c r="A20" s="74"/>
      <c r="B20" s="3"/>
      <c r="C20" s="18" t="s">
        <v>31</v>
      </c>
      <c r="D20" s="19">
        <v>3932</v>
      </c>
      <c r="E20" s="52"/>
      <c r="F20" s="19">
        <v>4385</v>
      </c>
      <c r="G20" s="52"/>
      <c r="H20" s="3"/>
      <c r="I20" s="38" t="s">
        <v>32</v>
      </c>
      <c r="J20" s="39">
        <v>175048</v>
      </c>
      <c r="K20" s="51"/>
      <c r="L20" s="39">
        <v>159523</v>
      </c>
      <c r="M20" s="52"/>
      <c r="N20" s="3"/>
    </row>
    <row r="21" spans="1:14">
      <c r="A21" s="74"/>
      <c r="B21" s="3"/>
      <c r="C21" s="31" t="s">
        <v>33</v>
      </c>
      <c r="D21" s="32">
        <v>418149</v>
      </c>
      <c r="E21" s="54"/>
      <c r="F21" s="32">
        <v>362416</v>
      </c>
      <c r="G21" s="59"/>
      <c r="H21" s="3"/>
      <c r="I21" s="38" t="s">
        <v>21</v>
      </c>
      <c r="J21" s="39">
        <v>1280</v>
      </c>
      <c r="K21" s="51"/>
      <c r="L21" s="39">
        <v>1478</v>
      </c>
      <c r="M21" s="52"/>
      <c r="N21" s="3"/>
    </row>
    <row r="22" spans="1:14">
      <c r="A22" s="74"/>
      <c r="B22" s="3"/>
      <c r="C22" s="5" t="s">
        <v>34</v>
      </c>
      <c r="D22" s="17">
        <f>SUM(D15:D21)</f>
        <v>1371661</v>
      </c>
      <c r="E22" s="53">
        <f>D22/D$25</f>
        <v>0.36673211725708554</v>
      </c>
      <c r="F22" s="17">
        <f>SUM(F15:F21)</f>
        <v>979968</v>
      </c>
      <c r="G22" s="53">
        <f>F22/F$25</f>
        <v>0.30184457700029382</v>
      </c>
      <c r="H22" s="3"/>
      <c r="I22" s="38" t="s">
        <v>35</v>
      </c>
      <c r="J22" s="39">
        <v>108571</v>
      </c>
      <c r="K22" s="51"/>
      <c r="L22" s="39">
        <v>65237</v>
      </c>
      <c r="M22" s="52"/>
      <c r="N22" s="3"/>
    </row>
    <row r="23" spans="1:14">
      <c r="A23" s="74"/>
      <c r="B23" s="3"/>
      <c r="C23" s="5"/>
      <c r="D23" s="17"/>
      <c r="E23" s="55"/>
      <c r="F23" s="17"/>
      <c r="G23" s="55"/>
      <c r="H23" s="3"/>
      <c r="I23" s="40" t="s">
        <v>22</v>
      </c>
      <c r="J23" s="41">
        <v>2519</v>
      </c>
      <c r="K23" s="54"/>
      <c r="L23" s="41">
        <v>1935</v>
      </c>
      <c r="M23" s="54"/>
      <c r="N23" s="3"/>
    </row>
    <row r="24" spans="1:14">
      <c r="A24" s="74"/>
      <c r="B24" s="3"/>
      <c r="C24" s="5"/>
      <c r="D24" s="17"/>
      <c r="E24" s="55"/>
      <c r="F24" s="17"/>
      <c r="G24" s="55"/>
      <c r="H24" s="3"/>
      <c r="I24" s="5" t="s">
        <v>36</v>
      </c>
      <c r="J24" s="30">
        <f>SUM(J18:J23)</f>
        <v>819654</v>
      </c>
      <c r="K24" s="53">
        <f>J24/J$25</f>
        <v>0.21914558104242898</v>
      </c>
      <c r="L24" s="30">
        <f>SUM(L18:L23)</f>
        <v>645085</v>
      </c>
      <c r="M24" s="53">
        <f>L24/L$25</f>
        <v>0.19869568083267469</v>
      </c>
      <c r="N24" s="3"/>
    </row>
    <row r="25" spans="1:14">
      <c r="A25" s="3"/>
      <c r="B25" s="3"/>
      <c r="C25" s="20" t="s">
        <v>37</v>
      </c>
      <c r="D25" s="21">
        <f>D12+D22</f>
        <v>3740226</v>
      </c>
      <c r="E25" s="56">
        <f>D25/D$25</f>
        <v>1</v>
      </c>
      <c r="F25" s="21">
        <f>F12+F22</f>
        <v>3246598</v>
      </c>
      <c r="G25" s="56">
        <f>F25/F$25</f>
        <v>1</v>
      </c>
      <c r="H25" s="3"/>
      <c r="I25" s="20" t="s">
        <v>38</v>
      </c>
      <c r="J25" s="21">
        <f>J9+J16+J24</f>
        <v>3740226</v>
      </c>
      <c r="K25" s="56">
        <f>J25/J$25</f>
        <v>1</v>
      </c>
      <c r="L25" s="21">
        <f>L9+L16+L24</f>
        <v>3246598</v>
      </c>
      <c r="M25" s="56">
        <f>L25/L$25</f>
        <v>1</v>
      </c>
      <c r="N25" s="3"/>
    </row>
    <row r="26" spans="1:14">
      <c r="A26" s="3"/>
      <c r="B26" s="3"/>
      <c r="C26" s="3"/>
      <c r="D26" s="14"/>
      <c r="E26" s="52"/>
      <c r="F26" s="14"/>
      <c r="G26" s="50"/>
      <c r="H26" s="3"/>
      <c r="I26" s="3"/>
      <c r="J26" s="4"/>
      <c r="K26" s="51"/>
      <c r="L26" s="4"/>
      <c r="M26" s="50"/>
      <c r="N26" s="3"/>
    </row>
    <row r="27" spans="1:14">
      <c r="A27" s="3"/>
      <c r="B27" s="22"/>
      <c r="C27" s="22"/>
      <c r="D27" s="23"/>
      <c r="E27" s="60"/>
      <c r="F27" s="23" t="s">
        <v>39</v>
      </c>
      <c r="G27" s="50"/>
      <c r="H27" s="3"/>
      <c r="I27" s="3"/>
      <c r="J27" s="71"/>
      <c r="K27" s="50"/>
      <c r="L27" s="3"/>
      <c r="M27" s="3"/>
      <c r="N27" s="3"/>
    </row>
    <row r="28" spans="1:14">
      <c r="A28" s="3"/>
      <c r="B28" s="3"/>
      <c r="C28" s="3"/>
      <c r="D28" s="3"/>
      <c r="E28" s="50"/>
      <c r="F28" s="3"/>
      <c r="G28" s="50"/>
      <c r="H28" s="3"/>
      <c r="I28" s="3"/>
      <c r="J28" s="3"/>
      <c r="K28" s="50"/>
      <c r="L28" s="3"/>
      <c r="M28" s="3"/>
      <c r="N28" s="3"/>
    </row>
    <row r="29" spans="1:14">
      <c r="A29" s="3"/>
      <c r="B29" s="5"/>
      <c r="C29" s="3"/>
      <c r="D29" s="3"/>
      <c r="E29" s="50"/>
      <c r="F29" s="3"/>
      <c r="G29" s="50"/>
      <c r="H29" s="3"/>
      <c r="I29" s="3"/>
      <c r="J29" s="3"/>
      <c r="K29" s="50"/>
      <c r="L29" s="3"/>
      <c r="M29" s="3"/>
      <c r="N29" s="3"/>
    </row>
    <row r="30" spans="1:14">
      <c r="A30" s="3"/>
      <c r="B30" s="3"/>
      <c r="C30" s="3"/>
      <c r="D30" s="3"/>
      <c r="E30" s="50"/>
      <c r="F30" s="3"/>
      <c r="G30" s="50"/>
      <c r="H30" s="3"/>
      <c r="I30" s="3"/>
      <c r="J30" s="3"/>
      <c r="K30" s="50"/>
      <c r="L30" s="3"/>
      <c r="M30" s="3"/>
      <c r="N30" s="3"/>
    </row>
  </sheetData>
  <mergeCells count="7">
    <mergeCell ref="A14:A16"/>
    <mergeCell ref="A17:A24"/>
    <mergeCell ref="B1:M1"/>
    <mergeCell ref="B2:G2"/>
    <mergeCell ref="B3:C3"/>
    <mergeCell ref="H3:I3"/>
    <mergeCell ref="A3:A1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"/>
  <sheetViews>
    <sheetView workbookViewId="0">
      <selection activeCell="D34" sqref="D34"/>
    </sheetView>
  </sheetViews>
  <sheetFormatPr defaultColWidth="11" defaultRowHeight="15.95"/>
  <cols>
    <col min="1" max="1" width="45.125" customWidth="1"/>
    <col min="2" max="2" width="15.375" customWidth="1"/>
    <col min="3" max="3" width="0.125" hidden="1" customWidth="1"/>
    <col min="4" max="4" width="10.875" customWidth="1"/>
    <col min="5" max="5" width="6" hidden="1" customWidth="1"/>
    <col min="6" max="6" width="3.875" customWidth="1"/>
    <col min="7" max="7" width="12.5" customWidth="1"/>
  </cols>
  <sheetData>
    <row r="1" spans="1:7" ht="35.1" thickBot="1">
      <c r="A1" s="24" t="s">
        <v>40</v>
      </c>
      <c r="B1" s="25">
        <v>44926</v>
      </c>
      <c r="C1" s="25"/>
      <c r="D1" s="2" t="s">
        <v>4</v>
      </c>
      <c r="E1" s="3"/>
      <c r="G1" s="27" t="s">
        <v>41</v>
      </c>
    </row>
    <row r="2" spans="1:7">
      <c r="A2" s="26"/>
      <c r="B2" s="4"/>
      <c r="C2" s="4"/>
      <c r="D2" s="4"/>
      <c r="E2" s="3"/>
    </row>
    <row r="3" spans="1:7" ht="15" customHeight="1">
      <c r="A3" s="26" t="s">
        <v>42</v>
      </c>
      <c r="B3" s="14">
        <v>4234324</v>
      </c>
      <c r="C3" s="42"/>
      <c r="D3" s="14">
        <v>3082837</v>
      </c>
      <c r="E3" s="3"/>
      <c r="G3" s="47">
        <f>B3/(D3)-1</f>
        <v>0.37351536912266203</v>
      </c>
    </row>
    <row r="4" spans="1:7">
      <c r="A4" s="26" t="s">
        <v>43</v>
      </c>
      <c r="B4" s="14">
        <v>34756</v>
      </c>
      <c r="C4" s="42"/>
      <c r="D4" s="14">
        <v>45398</v>
      </c>
      <c r="E4" s="46"/>
      <c r="G4" s="47"/>
    </row>
    <row r="5" spans="1:7">
      <c r="A5" s="26" t="s">
        <v>44</v>
      </c>
      <c r="B5" s="14">
        <v>104464</v>
      </c>
      <c r="C5" s="42"/>
      <c r="D5" s="14">
        <v>-695</v>
      </c>
      <c r="E5" s="46"/>
      <c r="G5" s="47"/>
    </row>
    <row r="6" spans="1:7">
      <c r="A6" s="26" t="s">
        <v>45</v>
      </c>
      <c r="B6" s="14">
        <v>8295</v>
      </c>
      <c r="C6" s="42"/>
      <c r="D6" s="14">
        <v>10836</v>
      </c>
      <c r="E6" s="46"/>
      <c r="G6" s="47"/>
    </row>
    <row r="7" spans="1:7">
      <c r="A7" s="26" t="s">
        <v>46</v>
      </c>
      <c r="B7" s="17">
        <f>SUM(B3:B6)</f>
        <v>4381839</v>
      </c>
      <c r="C7" s="43">
        <f>B7/B$7</f>
        <v>1</v>
      </c>
      <c r="D7" s="17">
        <f>SUM(D3:D6)</f>
        <v>3138376</v>
      </c>
      <c r="E7" s="43">
        <f>D7/D$7</f>
        <v>1</v>
      </c>
      <c r="G7" s="47">
        <f>B7/(D7)-1</f>
        <v>0.39621224480431927</v>
      </c>
    </row>
    <row r="8" spans="1:7">
      <c r="A8" s="26"/>
      <c r="B8" s="14"/>
      <c r="C8" s="42"/>
      <c r="D8" s="14"/>
      <c r="E8" s="42"/>
      <c r="G8" s="47"/>
    </row>
    <row r="9" spans="1:7">
      <c r="A9" s="1" t="s">
        <v>47</v>
      </c>
      <c r="B9" s="72">
        <v>-2288520</v>
      </c>
      <c r="C9" s="44">
        <f>B9/B$7</f>
        <v>-0.52227386720507074</v>
      </c>
      <c r="D9" s="72">
        <v>-1487188</v>
      </c>
      <c r="E9" s="44">
        <f>D9/D$7</f>
        <v>-0.47387183689908413</v>
      </c>
      <c r="G9" s="47">
        <f>B9/(D9)-1</f>
        <v>0.53882360535453477</v>
      </c>
    </row>
    <row r="10" spans="1:7">
      <c r="A10" s="26"/>
      <c r="B10" s="14"/>
      <c r="C10" s="42"/>
      <c r="D10" s="14"/>
      <c r="E10" s="42"/>
      <c r="G10" s="47"/>
    </row>
    <row r="11" spans="1:7">
      <c r="A11" s="73" t="s">
        <v>48</v>
      </c>
      <c r="B11" s="17">
        <f>SUM(B7:B9)</f>
        <v>2093319</v>
      </c>
      <c r="C11" s="44">
        <f>B11/B$7</f>
        <v>0.47772613279492926</v>
      </c>
      <c r="D11" s="17">
        <f>SUM(D7:D9)</f>
        <v>1651188</v>
      </c>
      <c r="E11" s="44">
        <f>D11/D$7</f>
        <v>0.52612816310091592</v>
      </c>
      <c r="G11" s="47">
        <f>B11/(D11)-1</f>
        <v>0.26776539073685135</v>
      </c>
    </row>
    <row r="12" spans="1:7">
      <c r="A12" s="26"/>
      <c r="B12" s="14"/>
      <c r="C12" s="42"/>
      <c r="D12" s="14"/>
      <c r="E12" s="42"/>
      <c r="G12" s="47"/>
    </row>
    <row r="13" spans="1:7">
      <c r="A13" s="26" t="s">
        <v>49</v>
      </c>
      <c r="B13" s="14">
        <v>-558224</v>
      </c>
      <c r="C13" s="44">
        <f>B13/B$7</f>
        <v>-0.12739491341420806</v>
      </c>
      <c r="D13" s="14">
        <v>-516591</v>
      </c>
      <c r="E13" s="44">
        <f>D13/D$7</f>
        <v>-0.16460455981055169</v>
      </c>
      <c r="G13" s="47">
        <f>B13/(D13)-1</f>
        <v>8.0591802799506729E-2</v>
      </c>
    </row>
    <row r="14" spans="1:7" ht="15" customHeight="1">
      <c r="A14" s="26" t="s">
        <v>50</v>
      </c>
      <c r="B14" s="14">
        <v>-264238</v>
      </c>
      <c r="C14" s="44">
        <f>B14/B$7</f>
        <v>-6.0302991506534127E-2</v>
      </c>
      <c r="D14" s="14">
        <v>-240622</v>
      </c>
      <c r="E14" s="44">
        <f>D14/D$7</f>
        <v>-7.6670864166690028E-2</v>
      </c>
      <c r="G14" s="47">
        <f>B14/(D14)-1</f>
        <v>9.814563921835906E-2</v>
      </c>
    </row>
    <row r="15" spans="1:7">
      <c r="A15" s="26" t="s">
        <v>51</v>
      </c>
      <c r="B15" s="14">
        <v>-657546</v>
      </c>
      <c r="C15" s="44">
        <f>B15/B$7</f>
        <v>-0.15006165219671466</v>
      </c>
      <c r="D15" s="14">
        <v>-512264</v>
      </c>
      <c r="E15" s="44">
        <f>D15/D$7</f>
        <v>-0.16322582125277532</v>
      </c>
      <c r="G15" s="47">
        <f>B15/(D15)-1</f>
        <v>0.28360767104461759</v>
      </c>
    </row>
    <row r="16" spans="1:7">
      <c r="A16" s="26"/>
      <c r="B16" s="14"/>
      <c r="C16" s="42"/>
      <c r="D16" s="14"/>
      <c r="E16" s="42"/>
      <c r="G16" s="47"/>
    </row>
    <row r="17" spans="1:7">
      <c r="A17" s="73" t="s">
        <v>52</v>
      </c>
      <c r="B17" s="17">
        <f>SUM(B11:B15)</f>
        <v>613311</v>
      </c>
      <c r="C17" s="44">
        <f>B17/B$7</f>
        <v>0.13996657567747239</v>
      </c>
      <c r="D17" s="17">
        <f>SUM(D11:D15)</f>
        <v>381711</v>
      </c>
      <c r="E17" s="44">
        <f>D17/D$7</f>
        <v>0.12162691787089884</v>
      </c>
      <c r="G17" s="47">
        <f>B17/(D17)-1</f>
        <v>0.60674174964829408</v>
      </c>
    </row>
    <row r="18" spans="1:7">
      <c r="A18" s="26"/>
      <c r="B18" s="14"/>
      <c r="C18" s="42"/>
      <c r="D18" s="14"/>
      <c r="E18" s="42"/>
      <c r="G18" s="47"/>
    </row>
    <row r="19" spans="1:7" ht="15" customHeight="1">
      <c r="A19" s="26" t="s">
        <v>53</v>
      </c>
      <c r="B19" s="14">
        <f>-13916-19467</f>
        <v>-33383</v>
      </c>
      <c r="C19" s="42"/>
      <c r="D19" s="14">
        <f>-20232+4521</f>
        <v>-15711</v>
      </c>
      <c r="E19" s="42"/>
      <c r="G19" s="47">
        <f>B19/(D19)-1</f>
        <v>1.1248170071924131</v>
      </c>
    </row>
    <row r="20" spans="1:7">
      <c r="A20" s="26" t="s">
        <v>54</v>
      </c>
      <c r="B20" s="14">
        <v>1513</v>
      </c>
      <c r="C20" s="42"/>
      <c r="D20" s="14">
        <v>3407</v>
      </c>
      <c r="E20" s="42"/>
      <c r="G20" s="47"/>
    </row>
    <row r="21" spans="1:7">
      <c r="A21" s="26" t="s">
        <v>55</v>
      </c>
      <c r="B21" s="14">
        <v>3239</v>
      </c>
      <c r="C21" s="42"/>
      <c r="D21" s="14">
        <v>939</v>
      </c>
      <c r="E21" s="42"/>
      <c r="G21" s="47"/>
    </row>
    <row r="22" spans="1:7">
      <c r="A22" s="26"/>
      <c r="B22" s="14"/>
      <c r="C22" s="42"/>
      <c r="D22" s="14"/>
      <c r="E22" s="42"/>
      <c r="G22" s="47"/>
    </row>
    <row r="23" spans="1:7">
      <c r="A23" s="26"/>
      <c r="B23" s="14"/>
      <c r="C23" s="42"/>
      <c r="D23" s="14"/>
      <c r="E23" s="42"/>
      <c r="G23" s="47"/>
    </row>
    <row r="24" spans="1:7">
      <c r="A24" s="73" t="s">
        <v>56</v>
      </c>
      <c r="B24" s="17">
        <f>SUM(B19:B22)</f>
        <v>-28631</v>
      </c>
      <c r="C24" s="44">
        <f>B24/B$7</f>
        <v>-6.5340145998061547E-3</v>
      </c>
      <c r="D24" s="17">
        <f>SUM(D19:D22)</f>
        <v>-11365</v>
      </c>
      <c r="E24" s="44">
        <f>D24/D$7</f>
        <v>-3.6212996785598668E-3</v>
      </c>
      <c r="G24" s="48">
        <v>0.11</v>
      </c>
    </row>
    <row r="25" spans="1:7">
      <c r="A25" s="26"/>
      <c r="B25" s="14"/>
      <c r="C25" s="42"/>
      <c r="D25" s="14"/>
      <c r="E25" s="42"/>
      <c r="G25" s="47"/>
    </row>
    <row r="26" spans="1:7">
      <c r="A26" s="73" t="s">
        <v>57</v>
      </c>
      <c r="B26" s="17">
        <f>B17+B24</f>
        <v>584680</v>
      </c>
      <c r="C26" s="44">
        <f>B26/B$7</f>
        <v>0.13343256107766624</v>
      </c>
      <c r="D26" s="17">
        <f>D17+D24</f>
        <v>370346</v>
      </c>
      <c r="E26" s="44">
        <f>D26/D$7</f>
        <v>0.11800561819233897</v>
      </c>
      <c r="G26" s="48">
        <v>0.11</v>
      </c>
    </row>
    <row r="27" spans="1:7">
      <c r="A27" s="73"/>
      <c r="B27" s="17"/>
      <c r="C27" s="45"/>
      <c r="D27" s="17"/>
      <c r="E27" s="45"/>
      <c r="G27" s="47"/>
    </row>
    <row r="28" spans="1:7">
      <c r="A28" s="26" t="s">
        <v>58</v>
      </c>
      <c r="B28" s="14">
        <v>-148315</v>
      </c>
      <c r="C28" s="42"/>
      <c r="D28" s="14">
        <v>-115491</v>
      </c>
      <c r="E28" s="42"/>
      <c r="G28" s="47"/>
    </row>
    <row r="29" spans="1:7">
      <c r="A29" s="26"/>
      <c r="B29" s="14"/>
      <c r="C29" s="42"/>
      <c r="D29" s="14"/>
      <c r="E29" s="42"/>
      <c r="G29" s="47"/>
    </row>
    <row r="30" spans="1:7">
      <c r="A30" s="73" t="s">
        <v>59</v>
      </c>
      <c r="B30" s="17">
        <f>SUM(B26:B28)</f>
        <v>436365</v>
      </c>
      <c r="C30" s="44">
        <f>B30/B$7</f>
        <v>9.958490031240308E-2</v>
      </c>
      <c r="D30" s="17">
        <f>SUM(D26:D28)</f>
        <v>254855</v>
      </c>
      <c r="E30" s="44">
        <f>D30/D$7</f>
        <v>8.1206012281511197E-2</v>
      </c>
      <c r="G30" s="48">
        <v>0.11</v>
      </c>
    </row>
    <row r="31" spans="1:7">
      <c r="A31" s="26"/>
      <c r="B31" s="14"/>
      <c r="C31" s="42"/>
      <c r="D31" s="14"/>
      <c r="E31" s="42"/>
      <c r="G31" s="47"/>
    </row>
    <row r="32" spans="1:7">
      <c r="A32" s="26" t="s">
        <v>60</v>
      </c>
      <c r="B32" s="14">
        <v>14892</v>
      </c>
      <c r="C32" s="42"/>
      <c r="D32" s="14">
        <v>9252</v>
      </c>
      <c r="E32" s="42"/>
      <c r="G32" s="47"/>
    </row>
    <row r="33" spans="1:7">
      <c r="A33" s="26" t="s">
        <v>61</v>
      </c>
      <c r="B33" s="14">
        <v>7169</v>
      </c>
      <c r="C33" s="42"/>
      <c r="D33" s="14">
        <v>7299</v>
      </c>
      <c r="E33" s="42"/>
      <c r="G33" s="47"/>
    </row>
    <row r="34" spans="1:7">
      <c r="A34" s="26" t="s">
        <v>62</v>
      </c>
      <c r="B34" s="14">
        <v>414305</v>
      </c>
      <c r="C34" s="42"/>
      <c r="D34" s="14">
        <v>238304</v>
      </c>
      <c r="E34" s="26"/>
      <c r="F34" s="26"/>
      <c r="G34" s="26"/>
    </row>
    <row r="35" spans="1:7">
      <c r="A35" s="26"/>
      <c r="B35" s="26"/>
      <c r="C35" s="26"/>
      <c r="D35" s="26"/>
      <c r="E35" s="26"/>
      <c r="F35" s="26"/>
      <c r="G35" s="26"/>
    </row>
    <row r="36" spans="1:7">
      <c r="A36" s="26"/>
      <c r="B36" s="26"/>
      <c r="C36" s="26"/>
      <c r="D36" s="26"/>
      <c r="E36" s="26"/>
      <c r="F36" s="26"/>
      <c r="G36" s="26"/>
    </row>
    <row r="37" spans="1:7">
      <c r="A37" s="26"/>
      <c r="B37" s="26"/>
      <c r="C37" s="26"/>
      <c r="D37" s="26"/>
      <c r="E37" s="26"/>
      <c r="F37" s="26"/>
      <c r="G37" s="26"/>
    </row>
    <row r="38" spans="1:7">
      <c r="A38" s="26"/>
      <c r="B38" s="26"/>
      <c r="C38" s="26"/>
      <c r="D38" s="26"/>
      <c r="E38" s="26"/>
      <c r="F38" s="26"/>
      <c r="G38" s="26"/>
    </row>
    <row r="39" spans="1:7">
      <c r="A39" s="26"/>
      <c r="B39" s="26"/>
      <c r="C39" s="26"/>
      <c r="D39" s="26"/>
      <c r="E39" s="26"/>
      <c r="F39" s="26"/>
      <c r="G39" s="26"/>
    </row>
    <row r="40" spans="1:7">
      <c r="A40" s="26"/>
      <c r="B40" s="26"/>
      <c r="C40" s="26"/>
      <c r="D40" s="26"/>
      <c r="E40" s="26"/>
      <c r="F40" s="26"/>
      <c r="G40" s="26"/>
    </row>
    <row r="41" spans="1:7">
      <c r="A41" s="26"/>
      <c r="B41" s="26"/>
      <c r="C41" s="26"/>
      <c r="D41" s="26"/>
      <c r="E41" s="26"/>
      <c r="F41" s="26"/>
      <c r="G41" s="26"/>
    </row>
    <row r="42" spans="1:7">
      <c r="A42" s="26"/>
      <c r="B42" s="26"/>
      <c r="C42" s="26"/>
      <c r="D42" s="26"/>
      <c r="E42" s="26"/>
      <c r="F42" s="26"/>
      <c r="G42" s="26"/>
    </row>
    <row r="43" spans="1:7">
      <c r="A43" s="26"/>
      <c r="B43" s="26"/>
      <c r="C43" s="26"/>
      <c r="D43" s="26"/>
      <c r="E43" s="26"/>
      <c r="F43" s="26"/>
      <c r="G43" s="26"/>
    </row>
    <row r="44" spans="1:7">
      <c r="A44" s="26"/>
      <c r="B44" s="3"/>
      <c r="C44" s="3"/>
      <c r="D44" s="3"/>
      <c r="E44" s="3"/>
    </row>
    <row r="45" spans="1:7">
      <c r="A45" s="26"/>
      <c r="B45" s="3"/>
      <c r="C45" s="3"/>
      <c r="D45" s="3"/>
      <c r="E45" s="3"/>
    </row>
    <row r="46" spans="1:7">
      <c r="A46" s="26"/>
      <c r="B46" s="3"/>
      <c r="C46" s="3"/>
      <c r="D46" s="3"/>
      <c r="E46" s="3"/>
    </row>
    <row r="47" spans="1:7">
      <c r="A47" s="26"/>
      <c r="B47" s="3"/>
      <c r="C47" s="3"/>
      <c r="D47" s="3"/>
      <c r="E47" s="3"/>
    </row>
    <row r="48" spans="1:7">
      <c r="A48" s="26"/>
      <c r="B48" s="3"/>
      <c r="C48" s="3"/>
      <c r="D48" s="3"/>
      <c r="E48" s="3"/>
    </row>
    <row r="49" spans="1:5">
      <c r="A49" s="26"/>
      <c r="B49" s="3"/>
      <c r="C49" s="3"/>
      <c r="D49" s="3"/>
      <c r="E49" s="3"/>
    </row>
    <row r="50" spans="1:5">
      <c r="A50" s="26"/>
      <c r="B50" s="3"/>
      <c r="C50" s="3"/>
      <c r="D50" s="3"/>
      <c r="E50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25"/>
  <sheetViews>
    <sheetView topLeftCell="A18" workbookViewId="0">
      <selection activeCell="C13" sqref="C13"/>
    </sheetView>
  </sheetViews>
  <sheetFormatPr defaultColWidth="11" defaultRowHeight="15.95"/>
  <cols>
    <col min="1" max="1" width="27.625" customWidth="1"/>
    <col min="2" max="2" width="22.5" customWidth="1"/>
    <col min="3" max="3" width="12.5" bestFit="1" customWidth="1"/>
  </cols>
  <sheetData>
    <row r="4" spans="1:4">
      <c r="A4" s="61"/>
      <c r="B4" s="61"/>
      <c r="C4" s="61"/>
      <c r="D4" s="61"/>
    </row>
    <row r="5" spans="1:4">
      <c r="A5" s="62" t="s">
        <v>63</v>
      </c>
      <c r="B5" s="63">
        <f>'Bilanz Egger'!D12/'Bilanz Egger'!D25</f>
        <v>0.63326788274291446</v>
      </c>
      <c r="C5" s="61"/>
      <c r="D5" s="61"/>
    </row>
    <row r="6" spans="1:4">
      <c r="A6" s="61" t="s">
        <v>64</v>
      </c>
      <c r="B6" s="61"/>
      <c r="C6" s="61"/>
      <c r="D6" s="61"/>
    </row>
    <row r="7" spans="1:4">
      <c r="A7" s="61" t="s">
        <v>65</v>
      </c>
    </row>
    <row r="8" spans="1:4">
      <c r="A8" s="61"/>
    </row>
    <row r="9" spans="1:4">
      <c r="A9" s="62" t="s">
        <v>66</v>
      </c>
      <c r="B9" s="62" t="s">
        <v>67</v>
      </c>
      <c r="C9" s="64">
        <f>'Bilanz Egger'!D22-'Bilanz Egger'!J24</f>
        <v>552007</v>
      </c>
      <c r="D9" s="61"/>
    </row>
    <row r="10" spans="1:4">
      <c r="A10" s="61" t="s">
        <v>68</v>
      </c>
      <c r="B10" s="61"/>
      <c r="C10" s="61"/>
      <c r="D10" s="61"/>
    </row>
    <row r="11" spans="1:4">
      <c r="A11" s="61" t="s">
        <v>69</v>
      </c>
    </row>
    <row r="12" spans="1:4">
      <c r="A12" s="61"/>
    </row>
    <row r="13" spans="1:4">
      <c r="A13" s="62" t="s">
        <v>70</v>
      </c>
      <c r="B13" s="62" t="s">
        <v>71</v>
      </c>
      <c r="C13" s="63">
        <f>('Bilanz Egger'!J9+'Bilanz Egger'!J16)/'Bilanz Egger'!D12</f>
        <v>1.2330554576294086</v>
      </c>
      <c r="D13" s="61"/>
    </row>
    <row r="14" spans="1:4">
      <c r="A14" s="61" t="s">
        <v>72</v>
      </c>
      <c r="B14" s="61"/>
      <c r="C14" s="61"/>
      <c r="D14" s="61"/>
    </row>
    <row r="15" spans="1:4">
      <c r="A15" s="61" t="s">
        <v>73</v>
      </c>
    </row>
    <row r="16" spans="1:4">
      <c r="A16" s="61"/>
    </row>
    <row r="17" spans="1:4">
      <c r="A17" s="62" t="s">
        <v>74</v>
      </c>
      <c r="B17" s="62" t="s">
        <v>75</v>
      </c>
      <c r="C17" s="65">
        <f>'GuV Egger'!B26+'GuV Egger'!B14*-1</f>
        <v>848918</v>
      </c>
      <c r="D17" s="61"/>
    </row>
    <row r="18" spans="1:4">
      <c r="A18" s="61" t="s">
        <v>76</v>
      </c>
      <c r="B18" s="61"/>
      <c r="C18" s="61"/>
      <c r="D18" s="61"/>
    </row>
    <row r="19" spans="1:4">
      <c r="A19" s="61" t="s">
        <v>77</v>
      </c>
    </row>
    <row r="20" spans="1:4">
      <c r="A20" s="61"/>
    </row>
    <row r="21" spans="1:4">
      <c r="A21" s="62" t="s">
        <v>78</v>
      </c>
      <c r="B21" s="62"/>
      <c r="C21" s="62"/>
      <c r="D21" s="66" t="s">
        <v>79</v>
      </c>
    </row>
    <row r="22" spans="1:4">
      <c r="A22" s="67" t="s">
        <v>80</v>
      </c>
      <c r="B22" s="67" t="s">
        <v>81</v>
      </c>
      <c r="C22" s="68">
        <f>'Bilanz Egger'!J9/'Bilanz Egger'!J25</f>
        <v>0.50594563002342641</v>
      </c>
      <c r="D22" s="69">
        <v>1</v>
      </c>
    </row>
    <row r="23" spans="1:4">
      <c r="A23" s="67" t="s">
        <v>82</v>
      </c>
      <c r="B23" s="67" t="s">
        <v>83</v>
      </c>
      <c r="C23" s="70">
        <f>('Bilanz Egger'!J24+'Bilanz Egger'!J16-'Bilanz Egger'!D21)/'Analyse Egger'!C17</f>
        <v>1.6841744432324441</v>
      </c>
      <c r="D23" s="69">
        <v>2</v>
      </c>
    </row>
    <row r="24" spans="1:4">
      <c r="A24" s="67" t="s">
        <v>84</v>
      </c>
      <c r="B24" s="67" t="s">
        <v>85</v>
      </c>
      <c r="C24" s="68">
        <f>C17/'GuV Egger'!B3</f>
        <v>0.20048489440108977</v>
      </c>
      <c r="D24" s="69">
        <v>1</v>
      </c>
    </row>
    <row r="25" spans="1:4">
      <c r="A25" s="67" t="s">
        <v>86</v>
      </c>
      <c r="B25" s="67" t="s">
        <v>87</v>
      </c>
      <c r="C25" s="68">
        <f>('GuV Egger'!B26+'GuV Egger'!B19*-1)/'Bilanz Egger'!J25</f>
        <v>0.16524750108683273</v>
      </c>
      <c r="D25" s="69">
        <v>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9891C-1F37-490B-BC4D-65729BB2A12C}">
  <dimension ref="A1"/>
  <sheetViews>
    <sheetView workbookViewId="0"/>
  </sheetViews>
  <sheetFormatPr defaultRowHeight="15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4D2AE4A90624458E29B8A97CA2CC10" ma:contentTypeVersion="3" ma:contentTypeDescription="Ein neues Dokument erstellen." ma:contentTypeScope="" ma:versionID="a8e631a173cb93c626df0a72e358f7a4">
  <xsd:schema xmlns:xsd="http://www.w3.org/2001/XMLSchema" xmlns:xs="http://www.w3.org/2001/XMLSchema" xmlns:p="http://schemas.microsoft.com/office/2006/metadata/properties" xmlns:ns2="9a94b8ac-2d2d-4f1d-a207-e990815a9e8f" targetNamespace="http://schemas.microsoft.com/office/2006/metadata/properties" ma:root="true" ma:fieldsID="5e36e53e30a3670856f8d0e66a49b438" ns2:_="">
    <xsd:import namespace="9a94b8ac-2d2d-4f1d-a207-e990815a9e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4b8ac-2d2d-4f1d-a207-e990815a9e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187333-B7F0-496B-AF68-0E634B530485}"/>
</file>

<file path=customXml/itemProps2.xml><?xml version="1.0" encoding="utf-8"?>
<ds:datastoreItem xmlns:ds="http://schemas.openxmlformats.org/officeDocument/2006/customXml" ds:itemID="{1A3C9913-3209-47D7-8D81-CBF6E2CC78C6}"/>
</file>

<file path=customXml/itemProps3.xml><?xml version="1.0" encoding="utf-8"?>
<ds:datastoreItem xmlns:ds="http://schemas.openxmlformats.org/officeDocument/2006/customXml" ds:itemID="{B81AB247-2BB7-4118-8E42-EE76A43887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holzheu</dc:creator>
  <cp:keywords/>
  <dc:description/>
  <cp:lastModifiedBy>GERSTBACH Michaela</cp:lastModifiedBy>
  <cp:revision/>
  <dcterms:created xsi:type="dcterms:W3CDTF">2014-10-21T15:14:15Z</dcterms:created>
  <dcterms:modified xsi:type="dcterms:W3CDTF">2023-09-23T15:42:42Z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0x010100C54D2AE4A90624458E29B8A97CA2CC10</vt:lpwstr>
  </property>
</Properties>
</file>