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5600" windowHeight="16060" tabRatio="708" activeTab="2"/>
  </bookViews>
  <sheets>
    <sheet name="1_Bil" sheetId="1" r:id="rId1"/>
    <sheet name="2 GuV" sheetId="3" r:id="rId2"/>
    <sheet name="3 Buchungss" sheetId="2" r:id="rId3"/>
    <sheet name="4 Konto" sheetId="5" r:id="rId4"/>
    <sheet name="5 Ust" sheetId="4" r:id="rId5"/>
    <sheet name="6 Belege" sheetId="6" r:id="rId6"/>
    <sheet name="7 Waren" sheetId="7" r:id="rId7"/>
    <sheet name="8 Bar Karten" sheetId="8" r:id="rId8"/>
    <sheet name="9 Skonto VZZ Msp" sheetId="9" r:id="rId9"/>
    <sheet name="10 Kreisl" sheetId="10" r:id="rId10"/>
    <sheet name="Blatt6" sheetId="11" r:id="rId11"/>
  </sheets>
  <definedNames>
    <definedName name="_xlnm.Print_Area" localSheetId="0">'1_Bil'!$A$1:$J$34</definedName>
    <definedName name="_xlnm.Print_Area" localSheetId="9">'10 Kreisl'!$A$1:$I$68</definedName>
    <definedName name="_xlnm.Print_Area" localSheetId="1">'2 GuV'!$A$1:$O$51</definedName>
    <definedName name="_xlnm.Print_Area" localSheetId="2">'3 Buchungss'!$A$1:$AA$51</definedName>
    <definedName name="_xlnm.Print_Area" localSheetId="3">'4 Konto'!$A$1:$T$40</definedName>
    <definedName name="_xlnm.Print_Area" localSheetId="4">'5 Ust'!$A$1:$I$62</definedName>
    <definedName name="_xlnm.Print_Area" localSheetId="5">'6 Belege'!$A$1:$D$40</definedName>
    <definedName name="_xlnm.Print_Area" localSheetId="6">'7 Waren'!$A$1:$E$37</definedName>
    <definedName name="_xlnm.Print_Area" localSheetId="7">'8 Bar Karten'!$A$1:$J$69</definedName>
    <definedName name="_xlnm.Print_Area" localSheetId="8">'9 Skonto VZZ Msp'!$A$1:$G$40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0" i="10" l="1"/>
  <c r="E24" i="7"/>
  <c r="E25" i="7"/>
  <c r="D5" i="7"/>
  <c r="J16" i="1"/>
  <c r="E31" i="1"/>
  <c r="E32" i="1"/>
  <c r="J27" i="1"/>
  <c r="H7" i="3"/>
  <c r="I7" i="3"/>
  <c r="J7" i="3"/>
  <c r="L7" i="3"/>
  <c r="H6" i="3"/>
  <c r="I6" i="3"/>
  <c r="J6" i="3"/>
  <c r="L6" i="3"/>
  <c r="H5" i="3"/>
  <c r="I5" i="3"/>
  <c r="J5" i="3"/>
  <c r="L5" i="3"/>
  <c r="H18" i="3"/>
  <c r="H19" i="3"/>
  <c r="H17" i="3"/>
  <c r="C22" i="3"/>
  <c r="C50" i="3"/>
  <c r="C38" i="3"/>
  <c r="C21" i="3"/>
  <c r="C49" i="3"/>
  <c r="C37" i="3"/>
  <c r="J15" i="3"/>
  <c r="K15" i="3"/>
  <c r="E25" i="9"/>
  <c r="E24" i="9"/>
  <c r="S38" i="5"/>
  <c r="T38" i="5"/>
  <c r="D22" i="10"/>
  <c r="D25" i="10"/>
  <c r="C25" i="10"/>
  <c r="C24" i="10"/>
  <c r="H13" i="10"/>
  <c r="H18" i="10"/>
  <c r="I18" i="10"/>
  <c r="I16" i="10"/>
  <c r="C13" i="10"/>
  <c r="C18" i="10"/>
  <c r="D18" i="10"/>
  <c r="D17" i="10"/>
  <c r="H4" i="10"/>
  <c r="H9" i="10"/>
  <c r="I9" i="10"/>
  <c r="I6" i="10"/>
  <c r="C9" i="10"/>
  <c r="D9" i="10"/>
  <c r="D8" i="10"/>
  <c r="I22" i="10"/>
  <c r="I27" i="10"/>
  <c r="H27" i="10"/>
  <c r="I66" i="10"/>
  <c r="I65" i="10"/>
  <c r="H64" i="10"/>
  <c r="H63" i="10"/>
  <c r="H62" i="10"/>
  <c r="H68" i="10"/>
  <c r="C58" i="10"/>
  <c r="D58" i="10"/>
  <c r="I51" i="10"/>
  <c r="H51" i="10"/>
  <c r="I45" i="10"/>
  <c r="H45" i="10"/>
  <c r="D45" i="10"/>
  <c r="C45" i="10"/>
  <c r="I36" i="10"/>
  <c r="H36" i="10"/>
  <c r="D36" i="10"/>
  <c r="C36" i="10"/>
  <c r="D66" i="10"/>
  <c r="C66" i="10"/>
  <c r="D34" i="9"/>
  <c r="E38" i="9"/>
  <c r="D37" i="9"/>
  <c r="D29" i="9"/>
  <c r="E30" i="9"/>
  <c r="E33" i="9"/>
  <c r="D32" i="9"/>
  <c r="D31" i="9"/>
  <c r="E28" i="9"/>
  <c r="E27" i="9"/>
  <c r="D18" i="9"/>
  <c r="E19" i="9"/>
  <c r="E6" i="9"/>
  <c r="D10" i="9"/>
  <c r="D12" i="9"/>
  <c r="E14" i="9"/>
  <c r="E13" i="9"/>
  <c r="E11" i="9"/>
  <c r="D8" i="9"/>
  <c r="D7" i="9"/>
  <c r="D5" i="9"/>
  <c r="I64" i="8"/>
  <c r="I65" i="8"/>
  <c r="I66" i="8"/>
  <c r="I67" i="8"/>
  <c r="I68" i="8"/>
  <c r="E64" i="8"/>
  <c r="E63" i="8"/>
  <c r="I69" i="8"/>
  <c r="D62" i="8"/>
  <c r="E60" i="8"/>
  <c r="I58" i="8"/>
  <c r="I60" i="8"/>
  <c r="I61" i="8"/>
  <c r="D57" i="8"/>
  <c r="D59" i="8"/>
  <c r="D58" i="8"/>
  <c r="D54" i="8"/>
  <c r="D55" i="8"/>
  <c r="E56" i="8"/>
  <c r="E52" i="8"/>
  <c r="E53" i="8"/>
  <c r="D51" i="8"/>
  <c r="E48" i="8"/>
  <c r="E47" i="8"/>
  <c r="E45" i="8"/>
  <c r="E44" i="8"/>
  <c r="E42" i="8"/>
  <c r="E41" i="8"/>
  <c r="E39" i="8"/>
  <c r="E38" i="8"/>
  <c r="D34" i="8"/>
  <c r="E36" i="8"/>
  <c r="D28" i="8"/>
  <c r="E29" i="8"/>
  <c r="E25" i="8"/>
  <c r="D24" i="8"/>
  <c r="D22" i="8"/>
  <c r="D21" i="8"/>
  <c r="D19" i="8"/>
  <c r="D18" i="8"/>
  <c r="D14" i="8"/>
  <c r="D13" i="8"/>
  <c r="D11" i="8"/>
  <c r="D10" i="8"/>
  <c r="D8" i="8"/>
  <c r="D7" i="8"/>
  <c r="E36" i="7"/>
  <c r="D35" i="7"/>
  <c r="D33" i="7"/>
  <c r="D32" i="7"/>
  <c r="D30" i="7"/>
  <c r="D29" i="7"/>
  <c r="D27" i="7"/>
  <c r="D26" i="7"/>
  <c r="D6" i="7"/>
  <c r="E7" i="7"/>
  <c r="E13" i="7"/>
  <c r="D11" i="7"/>
  <c r="D17" i="7"/>
  <c r="E18" i="7"/>
  <c r="E16" i="7"/>
  <c r="E15" i="7"/>
  <c r="D9" i="7"/>
  <c r="E10" i="7"/>
  <c r="C32" i="4"/>
  <c r="C39" i="4"/>
  <c r="C41" i="4"/>
  <c r="D32" i="4"/>
  <c r="D39" i="4"/>
  <c r="D40" i="4"/>
  <c r="D41" i="4"/>
  <c r="E32" i="4"/>
  <c r="E39" i="4"/>
  <c r="E40" i="4"/>
  <c r="E41" i="4"/>
  <c r="F41" i="4"/>
  <c r="D33" i="4"/>
  <c r="E33" i="4"/>
  <c r="C33" i="4"/>
  <c r="H51" i="4"/>
  <c r="D60" i="4"/>
  <c r="H60" i="4"/>
  <c r="D52" i="4"/>
  <c r="C59" i="4"/>
  <c r="H61" i="4"/>
  <c r="H62" i="4"/>
  <c r="T37" i="5"/>
  <c r="N36" i="5"/>
  <c r="N40" i="5"/>
  <c r="O39" i="5"/>
  <c r="O40" i="5"/>
  <c r="D28" i="5"/>
  <c r="S22" i="5"/>
  <c r="T22" i="5"/>
  <c r="T21" i="5"/>
  <c r="O21" i="5"/>
  <c r="N21" i="5"/>
  <c r="R20" i="5"/>
  <c r="C39" i="2"/>
  <c r="E39" i="2"/>
  <c r="E35" i="2"/>
  <c r="C5" i="3"/>
  <c r="C10" i="3"/>
  <c r="C11" i="3"/>
  <c r="E11" i="3"/>
  <c r="E6" i="3"/>
  <c r="E5" i="3"/>
  <c r="E4" i="3"/>
  <c r="H43" i="3"/>
  <c r="C44" i="3"/>
  <c r="C51" i="3"/>
  <c r="E51" i="3"/>
  <c r="E45" i="3"/>
  <c r="E44" i="3"/>
  <c r="E43" i="3"/>
  <c r="H42" i="3"/>
  <c r="H44" i="3"/>
  <c r="H46" i="3"/>
  <c r="C32" i="3"/>
  <c r="C39" i="3"/>
  <c r="E39" i="3"/>
  <c r="E33" i="3"/>
  <c r="E32" i="3"/>
  <c r="E31" i="3"/>
  <c r="H30" i="3"/>
  <c r="H31" i="3"/>
  <c r="H32" i="3"/>
  <c r="H34" i="3"/>
  <c r="H25" i="1"/>
  <c r="H14" i="1"/>
  <c r="J26" i="1"/>
  <c r="J30" i="1"/>
  <c r="C18" i="1"/>
  <c r="C19" i="1"/>
  <c r="C20" i="1"/>
  <c r="C21" i="1"/>
  <c r="C22" i="1"/>
  <c r="E22" i="1"/>
  <c r="E15" i="1"/>
  <c r="J15" i="1"/>
  <c r="J31" i="1"/>
  <c r="J32" i="1"/>
  <c r="J28" i="1"/>
  <c r="C27" i="1"/>
  <c r="H26" i="1"/>
  <c r="C32" i="1"/>
  <c r="H27" i="1"/>
  <c r="H28" i="1"/>
  <c r="J17" i="1"/>
  <c r="H15" i="1"/>
  <c r="H16" i="1"/>
  <c r="H17" i="1"/>
  <c r="D36" i="5"/>
  <c r="C16" i="3"/>
  <c r="C23" i="3"/>
  <c r="E23" i="3"/>
  <c r="E17" i="3"/>
  <c r="E16" i="3"/>
  <c r="E15" i="3"/>
  <c r="H24" i="3"/>
  <c r="H25" i="3"/>
  <c r="H26" i="3"/>
  <c r="Q55" i="2"/>
  <c r="Q56" i="2"/>
  <c r="O56" i="2"/>
  <c r="Y78" i="2"/>
  <c r="Y79" i="2"/>
  <c r="Y81" i="2"/>
  <c r="AA81" i="2"/>
  <c r="AA78" i="2"/>
  <c r="AA79" i="2"/>
  <c r="AA80" i="2"/>
  <c r="O54" i="2"/>
  <c r="O55" i="2"/>
  <c r="C13" i="2"/>
  <c r="Q66" i="2"/>
  <c r="E71" i="2"/>
  <c r="Q67" i="2"/>
  <c r="O67" i="2"/>
  <c r="J74" i="2"/>
  <c r="L74" i="2"/>
  <c r="L73" i="2"/>
  <c r="C73" i="2"/>
  <c r="J69" i="2"/>
  <c r="L69" i="2"/>
  <c r="L67" i="2"/>
  <c r="C72" i="2"/>
  <c r="C71" i="2"/>
  <c r="C70" i="2"/>
  <c r="C74" i="2"/>
  <c r="E74" i="2"/>
  <c r="E70" i="2"/>
  <c r="V73" i="2"/>
  <c r="T73" i="2"/>
  <c r="AA61" i="2"/>
  <c r="Y61" i="2"/>
  <c r="AA67" i="2"/>
  <c r="Y67" i="2"/>
  <c r="V62" i="2"/>
  <c r="T61" i="2"/>
  <c r="T62" i="2"/>
  <c r="L62" i="2"/>
  <c r="J62" i="2"/>
  <c r="V55" i="2"/>
  <c r="T55" i="2"/>
  <c r="C8" i="2"/>
  <c r="E8" i="2"/>
  <c r="E4" i="2"/>
  <c r="C12" i="2"/>
  <c r="E15" i="2"/>
  <c r="E14" i="2"/>
  <c r="E13" i="2"/>
  <c r="E12" i="2"/>
  <c r="C7" i="1"/>
  <c r="C8" i="1"/>
  <c r="C9" i="1"/>
  <c r="C11" i="1"/>
  <c r="E11" i="1"/>
  <c r="E4" i="1"/>
  <c r="J4" i="1"/>
  <c r="J5" i="1"/>
  <c r="J6" i="1"/>
  <c r="H4" i="1"/>
  <c r="H5" i="1"/>
  <c r="H6" i="1"/>
  <c r="H25" i="10"/>
  <c r="I67" i="10"/>
  <c r="I68" i="10"/>
  <c r="H21" i="3"/>
</calcChain>
</file>

<file path=xl/sharedStrings.xml><?xml version="1.0" encoding="utf-8"?>
<sst xmlns="http://schemas.openxmlformats.org/spreadsheetml/2006/main" count="1120" uniqueCount="416">
  <si>
    <t>2.1.2008</t>
  </si>
  <si>
    <t>Pizzaofen</t>
  </si>
  <si>
    <t>Geschäftsausstattung</t>
  </si>
  <si>
    <t>Kareemaschine</t>
  </si>
  <si>
    <t>Mehl</t>
  </si>
  <si>
    <t>Paradeiser</t>
  </si>
  <si>
    <t>Gewürze</t>
  </si>
  <si>
    <t>Kassa</t>
  </si>
  <si>
    <t>Schulden Mama</t>
  </si>
  <si>
    <t>GV</t>
  </si>
  <si>
    <t>KG</t>
  </si>
  <si>
    <t>EK</t>
  </si>
  <si>
    <t>Akt</t>
  </si>
  <si>
    <t>Pass</t>
  </si>
  <si>
    <t>Bilanz 2.1. 6h</t>
  </si>
  <si>
    <t>AV</t>
  </si>
  <si>
    <t>UV</t>
  </si>
  <si>
    <t>FK</t>
  </si>
  <si>
    <t>GK</t>
  </si>
  <si>
    <t>3.1.2008</t>
  </si>
  <si>
    <t>Kredit</t>
  </si>
  <si>
    <t>4.1. 2008</t>
  </si>
  <si>
    <t>Bilanz 2.1.</t>
  </si>
  <si>
    <t>Bilanz 3.1.</t>
  </si>
  <si>
    <t>Supermari</t>
  </si>
  <si>
    <t>1.1.2010</t>
  </si>
  <si>
    <t>Handelswaren</t>
  </si>
  <si>
    <t>Bankguthaben</t>
  </si>
  <si>
    <t>Bankkredit</t>
  </si>
  <si>
    <t xml:space="preserve">Bilanz 1.1.                        </t>
  </si>
  <si>
    <t>Geschäftsausst.</t>
  </si>
  <si>
    <t>s</t>
  </si>
  <si>
    <t>H</t>
  </si>
  <si>
    <t>Mietaufwand</t>
  </si>
  <si>
    <t>HW-Einsatz</t>
  </si>
  <si>
    <t>HW Erlöse</t>
  </si>
  <si>
    <t>Privat</t>
  </si>
  <si>
    <t>1.1. EBK</t>
  </si>
  <si>
    <t>1.1. 2010</t>
  </si>
  <si>
    <t>EBK</t>
  </si>
  <si>
    <t xml:space="preserve"> </t>
  </si>
  <si>
    <t>Eröffnung:</t>
  </si>
  <si>
    <t>GF</t>
  </si>
  <si>
    <t>2 Kassa / 9 Privat</t>
  </si>
  <si>
    <t>5 HW Einsatz / 2 Kassa</t>
  </si>
  <si>
    <t>2 Kassa / 4 HW Erlöse</t>
  </si>
  <si>
    <t>2 Bank / 8 Zinserträge</t>
  </si>
  <si>
    <t>2.1. Mietaufw</t>
  </si>
  <si>
    <t>2.1.</t>
  </si>
  <si>
    <t>2.1. 9 Privat</t>
  </si>
  <si>
    <t>2.1. 2 Bank</t>
  </si>
  <si>
    <t>2.1. Mietaufwand</t>
  </si>
  <si>
    <t>2.1. Privateinlage</t>
  </si>
  <si>
    <t>3.1. Wareneinkauf</t>
  </si>
  <si>
    <t>4.1. Warenverkauf</t>
  </si>
  <si>
    <t>31.1. Zinserträge</t>
  </si>
  <si>
    <t>laufende GF</t>
  </si>
  <si>
    <t>2.1. Kassa</t>
  </si>
  <si>
    <t>3.1. 5 HW Eins</t>
  </si>
  <si>
    <t>3.1. Kassa</t>
  </si>
  <si>
    <t>4.1. Bank</t>
  </si>
  <si>
    <t>4.1. HW Erlöse</t>
  </si>
  <si>
    <t>7 Mietaufwand / 2 Bank</t>
  </si>
  <si>
    <t>31.1. Zinserl</t>
  </si>
  <si>
    <t>Zinserlöse</t>
  </si>
  <si>
    <t xml:space="preserve">Abschluss </t>
  </si>
  <si>
    <t>G&amp;V</t>
  </si>
  <si>
    <t>GuV</t>
  </si>
  <si>
    <t>31.1. SBK</t>
  </si>
  <si>
    <t>31.1. HW Eins</t>
  </si>
  <si>
    <t>8 Zinserl</t>
  </si>
  <si>
    <t>31.1. GuV</t>
  </si>
  <si>
    <t>31.1. EK</t>
  </si>
  <si>
    <t>31.1. Privat</t>
  </si>
  <si>
    <t>Bilanz 4.1.</t>
  </si>
  <si>
    <t>Kaffeemasch.</t>
  </si>
  <si>
    <t>GA</t>
  </si>
  <si>
    <t>5.1.</t>
  </si>
  <si>
    <t>Salcicca</t>
  </si>
  <si>
    <t>Mozzarella</t>
  </si>
  <si>
    <t>Forderungen</t>
  </si>
  <si>
    <t>Erlöse</t>
  </si>
  <si>
    <t>Gewinn</t>
  </si>
  <si>
    <t>EK 6h</t>
  </si>
  <si>
    <t>EK 22h</t>
  </si>
  <si>
    <t>ev 2 Gliederung: Konto, Buchungsregeln,- Eröffung, Eintragung der GF auf Konten, 2. Abschluss, Saldo, Konten, Waren, Erfolgskonten, Privatkonten,  Buchungssatz</t>
  </si>
  <si>
    <t>Dat.</t>
  </si>
  <si>
    <t>Text</t>
  </si>
  <si>
    <t>Soll</t>
  </si>
  <si>
    <t>Haben</t>
  </si>
  <si>
    <t>31.12.</t>
  </si>
  <si>
    <t>4 HW Erlöse</t>
  </si>
  <si>
    <t>5HW Einsatz</t>
  </si>
  <si>
    <t>7 Mietaufwand</t>
  </si>
  <si>
    <t>8 Zinsaufwand</t>
  </si>
  <si>
    <t>9 GuV</t>
  </si>
  <si>
    <t>9 Privat</t>
  </si>
  <si>
    <t>2 Bank</t>
  </si>
  <si>
    <t>2 Kassa</t>
  </si>
  <si>
    <t>26.4.</t>
  </si>
  <si>
    <t>31.7.</t>
  </si>
  <si>
    <t>4 EV, 3 Ust</t>
  </si>
  <si>
    <t>a)</t>
  </si>
  <si>
    <t>b)</t>
  </si>
  <si>
    <t>1 Handelswarenvorrat</t>
  </si>
  <si>
    <t>5 Handelswareneinsatz</t>
  </si>
  <si>
    <t>1.1.</t>
  </si>
  <si>
    <t>3.1.</t>
  </si>
  <si>
    <t>EK 4.1.</t>
  </si>
  <si>
    <t>EK 3.1.</t>
  </si>
  <si>
    <t>Aufgabe 1)</t>
  </si>
  <si>
    <t>Aufgabe 2)</t>
  </si>
  <si>
    <t>Aufgabe 3)</t>
  </si>
  <si>
    <t xml:space="preserve">S  </t>
  </si>
  <si>
    <t xml:space="preserve">H </t>
  </si>
  <si>
    <t>GuV 5.1. 6h-22h</t>
  </si>
  <si>
    <t>Aufgabe 4a</t>
  </si>
  <si>
    <t>-Priv.einl</t>
  </si>
  <si>
    <t>Aufgabe 4b)</t>
  </si>
  <si>
    <t>Ekveränderung</t>
  </si>
  <si>
    <t>+ Privatentn.</t>
  </si>
  <si>
    <t xml:space="preserve">Bilanz 1.1. 2010                       </t>
  </si>
  <si>
    <t>AB (EBK)</t>
  </si>
  <si>
    <t>+</t>
  </si>
  <si>
    <t>-</t>
  </si>
  <si>
    <t>EB (SBK)</t>
  </si>
  <si>
    <t>akt. BK</t>
  </si>
  <si>
    <t>pass. BK</t>
  </si>
  <si>
    <t>Aufw</t>
  </si>
  <si>
    <t>Ertr</t>
  </si>
  <si>
    <t>Saldo (GuV)</t>
  </si>
  <si>
    <t>Bilanz</t>
  </si>
  <si>
    <t>AV (0)</t>
  </si>
  <si>
    <t>UV (1,2,)</t>
  </si>
  <si>
    <t>FK (3)</t>
  </si>
  <si>
    <t>EK (9)</t>
  </si>
  <si>
    <t>Einsatz (5)</t>
  </si>
  <si>
    <t>Personal (6)</t>
  </si>
  <si>
    <t>Sonst. (7)</t>
  </si>
  <si>
    <t>Finanzaufw. (8)</t>
  </si>
  <si>
    <t>Erträge (4)</t>
  </si>
  <si>
    <t>Finanzerträge (8)</t>
  </si>
  <si>
    <t>Gewinn (9)</t>
  </si>
  <si>
    <t>Verlust (9)</t>
  </si>
  <si>
    <t>0 Geschäftsausst.</t>
  </si>
  <si>
    <t>1 Handelswaren</t>
  </si>
  <si>
    <t>2 Bankguthaben</t>
  </si>
  <si>
    <t>9 EK</t>
  </si>
  <si>
    <t>3 Bankkredit</t>
  </si>
  <si>
    <t>Aufgabe 4)</t>
  </si>
  <si>
    <t>Aufgabe 5)</t>
  </si>
  <si>
    <t>4.12.</t>
  </si>
  <si>
    <t>SBK</t>
  </si>
  <si>
    <t>5 HW Eins.</t>
  </si>
  <si>
    <t>EB</t>
  </si>
  <si>
    <t>AB</t>
  </si>
  <si>
    <t>Lagg</t>
  </si>
  <si>
    <t>5 HW Einsatz/1HW Vorr</t>
  </si>
  <si>
    <t>Aufgabe 3</t>
  </si>
  <si>
    <t>4 Eigenverbr</t>
  </si>
  <si>
    <t>6.12.</t>
  </si>
  <si>
    <t>Sachverhalt</t>
  </si>
  <si>
    <t>nicht steuer- bar</t>
  </si>
  <si>
    <t>steuer- bar</t>
  </si>
  <si>
    <t>steuer-frei</t>
  </si>
  <si>
    <t>steuer- pflichtig</t>
  </si>
  <si>
    <t>Steuersatz</t>
  </si>
  <si>
    <t>Vost oder Ust</t>
  </si>
  <si>
    <t> 4.6. Sie entnimmt alkoholfreie Getränke (Einkaufspreis 10,- € exkl. Ust, Verkaufspreis 24,- € inkl. Ust für eine private Party.</t>
  </si>
  <si>
    <t>x</t>
  </si>
  <si>
    <t>Vost</t>
  </si>
  <si>
    <t>Ust</t>
  </si>
  <si>
    <t>5 LM Einsatz 250, 2 Vost 25   /   33099 275,-</t>
  </si>
  <si>
    <t>n.a.</t>
  </si>
  <si>
    <t>7 Fachlit 50,-, 2 Vost 5,-   / 2 Kassa 55,-</t>
  </si>
  <si>
    <t> 3.6. Sie kauft ein Buch „Werbung für Kleinunternehmer“ bei Libro um 50,- € netto gegen Barzahlung.</t>
  </si>
  <si>
    <t>9 Privat 12,-   / 4 EV 10,-, 3Ust 2,-</t>
  </si>
  <si>
    <t>7 Versaufw 800,- / 2 Bank 800,-</t>
  </si>
  <si>
    <t> 5.6. Sie schließt eine Feuerversicherung ab und  bezahlt die erste Prämie: 800,- € durch Banküberweisung.</t>
  </si>
  <si>
    <t> 5.6. Sie verkauft Burro di Buffala um 750,- € brutto auf Ziel.</t>
  </si>
  <si>
    <t>2 KF 750,-   / 4 LM Erl 681,81,-, 3 Ust 68,18,-</t>
  </si>
  <si>
    <t>Aufgabe 3) Beantworte die folgenden Fragen zum System der UST:</t>
  </si>
  <si>
    <t>b) Welchen Betrag haben die nachstehenden Unternehmen / Personen an das Finazamt zu zahlen. Beschreibe kurz den Lösungsweg.</t>
  </si>
  <si>
    <t xml:space="preserve">Produzent:_____________   </t>
  </si>
  <si>
    <t>Großhandel:________________</t>
  </si>
  <si>
    <t>Supermari:______________</t>
  </si>
  <si>
    <t>2 VOSt</t>
  </si>
  <si>
    <t>3 USt</t>
  </si>
  <si>
    <t>Übertrag</t>
  </si>
  <si>
    <t>3 USt-Zahllast</t>
  </si>
  <si>
    <t>Ust ZL</t>
  </si>
  <si>
    <t>UST ZL</t>
  </si>
  <si>
    <t>15.9.</t>
  </si>
  <si>
    <t>Bank</t>
  </si>
  <si>
    <t>UST</t>
  </si>
  <si>
    <t>GH</t>
  </si>
  <si>
    <t>SM</t>
  </si>
  <si>
    <t>Kons</t>
  </si>
  <si>
    <t>Netto</t>
  </si>
  <si>
    <t>Brutto</t>
  </si>
  <si>
    <t>P</t>
  </si>
  <si>
    <t>Bezahlung an FA</t>
  </si>
  <si>
    <t>ZL für 15.11.</t>
  </si>
  <si>
    <t>Belege</t>
  </si>
  <si>
    <t>Belegart</t>
  </si>
  <si>
    <t>Begründung</t>
  </si>
  <si>
    <t>Verbuchung</t>
  </si>
  <si>
    <t>ER</t>
  </si>
  <si>
    <t>noch nicht bezahlt</t>
  </si>
  <si>
    <t>1)</t>
  </si>
  <si>
    <t>2)</t>
  </si>
  <si>
    <t>3)</t>
  </si>
  <si>
    <t>4)</t>
  </si>
  <si>
    <t>5)</t>
  </si>
  <si>
    <t>6)</t>
  </si>
  <si>
    <t>7)</t>
  </si>
  <si>
    <t>K</t>
  </si>
  <si>
    <t>bezahlt mit K</t>
  </si>
  <si>
    <t>7 BM eins, 2 Vost / 2 Kassa</t>
  </si>
  <si>
    <t>5 Getr.eins, 2 Vost / 330.. Geko</t>
  </si>
  <si>
    <t>bar bezahlt</t>
  </si>
  <si>
    <t>7 PKW Betriebsaufw / 2 Kassa</t>
  </si>
  <si>
    <t xml:space="preserve">7 Fachlit, 2 Vost / 2 Kassa </t>
  </si>
  <si>
    <t>AR</t>
  </si>
  <si>
    <t>noch nicht bezahlt, aber Ustsatz und Betrag fehlen</t>
  </si>
  <si>
    <t>200.. Raiffeisen Leasing / 4 Cateringerträge, 3 Ust</t>
  </si>
  <si>
    <t>S</t>
  </si>
  <si>
    <t>Gutschrift</t>
  </si>
  <si>
    <t>330.. Geko / 5 Getr.eins, 2 Vost</t>
  </si>
  <si>
    <t>B</t>
  </si>
  <si>
    <t>Bankbeleg</t>
  </si>
  <si>
    <t>7 KFV Versicherung / 2 Bank</t>
  </si>
  <si>
    <t>330.. Zwickl / 2 Bank</t>
  </si>
  <si>
    <t>2 Bank / 200.. Kaiser</t>
  </si>
  <si>
    <t>7 Gesch.miete / 2 Bank ev. 330..Skorpik / 2 Bank</t>
  </si>
  <si>
    <t>Datum</t>
  </si>
  <si>
    <t>Beleg</t>
  </si>
  <si>
    <t>14.1.</t>
  </si>
  <si>
    <t>5 HW Einsatz</t>
  </si>
  <si>
    <t>2 VOST</t>
  </si>
  <si>
    <t>an 33045 Trend OG</t>
  </si>
  <si>
    <t>17.1.</t>
  </si>
  <si>
    <t>K235</t>
  </si>
  <si>
    <t>an Kassa</t>
  </si>
  <si>
    <t>18.1.</t>
  </si>
  <si>
    <t>S25</t>
  </si>
  <si>
    <t>33045 Trend OK</t>
  </si>
  <si>
    <t>an 5 HW Einsatz</t>
  </si>
  <si>
    <t>an 2 VOST</t>
  </si>
  <si>
    <t>22.1.</t>
  </si>
  <si>
    <t>S26</t>
  </si>
  <si>
    <t>28.1.</t>
  </si>
  <si>
    <t>B43</t>
  </si>
  <si>
    <t>an 2 Bank</t>
  </si>
  <si>
    <t>ER73</t>
  </si>
  <si>
    <t>6.1.</t>
  </si>
  <si>
    <t>9.1.</t>
  </si>
  <si>
    <t>12.1.</t>
  </si>
  <si>
    <t>24.1.</t>
  </si>
  <si>
    <t>AR48</t>
  </si>
  <si>
    <t>ER74</t>
  </si>
  <si>
    <t>S27</t>
  </si>
  <si>
    <t>S28</t>
  </si>
  <si>
    <t>B44</t>
  </si>
  <si>
    <t>22023 Haas</t>
  </si>
  <si>
    <t>3 UST</t>
  </si>
  <si>
    <t>7 Ausgangsfrachten</t>
  </si>
  <si>
    <t>an 22023 Haas</t>
  </si>
  <si>
    <t>an 3 UST</t>
  </si>
  <si>
    <t>an 33099 sonst Lieferanten</t>
  </si>
  <si>
    <t>4 Erlösberichtigung</t>
  </si>
  <si>
    <t>7) Buchungsliste prima Nota Form Waren, Rücksendungen, Rabatte,...</t>
  </si>
  <si>
    <t>8) Laufende Geschäfte Rechnungsausgleich, Bar und Karten</t>
  </si>
  <si>
    <t>5.2.</t>
  </si>
  <si>
    <t>B 1</t>
  </si>
  <si>
    <t>7 Spesen des Geldverkehrs</t>
  </si>
  <si>
    <t>6.2.</t>
  </si>
  <si>
    <t>K1</t>
  </si>
  <si>
    <t>2 Vost</t>
  </si>
  <si>
    <t>an 2 Kassa</t>
  </si>
  <si>
    <t>7.2.</t>
  </si>
  <si>
    <t>ER 1</t>
  </si>
  <si>
    <t>an 33012</t>
  </si>
  <si>
    <t>8.2.</t>
  </si>
  <si>
    <t>S1</t>
  </si>
  <si>
    <t>3 Verb. Maestro (Bankomat)</t>
  </si>
  <si>
    <t>B2</t>
  </si>
  <si>
    <t>an 3 Verb. Maestro (Bankomat)</t>
  </si>
  <si>
    <t>Gewinnauswirkung</t>
  </si>
  <si>
    <t>9.2.</t>
  </si>
  <si>
    <t>S2</t>
  </si>
  <si>
    <t>7 Inst.haltung durch 3.</t>
  </si>
  <si>
    <t>an 3 Verb. Kreditkarte</t>
  </si>
  <si>
    <t>13.2.</t>
  </si>
  <si>
    <t>S 3</t>
  </si>
  <si>
    <t>0 GA</t>
  </si>
  <si>
    <t>B 3</t>
  </si>
  <si>
    <t>20.2.</t>
  </si>
  <si>
    <t>B4</t>
  </si>
  <si>
    <t>B5</t>
  </si>
  <si>
    <t>3 Verb Kreditkarte</t>
  </si>
  <si>
    <t>b) Verkaufen bar und mit Karte</t>
  </si>
  <si>
    <t>AR15</t>
  </si>
  <si>
    <t>22044 Haas</t>
  </si>
  <si>
    <t>an 22044 Haas</t>
  </si>
  <si>
    <t>an 4 HW Erlöse</t>
  </si>
  <si>
    <t>K79</t>
  </si>
  <si>
    <t>S13</t>
  </si>
  <si>
    <t>S14</t>
  </si>
  <si>
    <t>2 Ford Bankomatkarte</t>
  </si>
  <si>
    <t>S12</t>
  </si>
  <si>
    <t>2 Ford Kreditkarte</t>
  </si>
  <si>
    <t>B21</t>
  </si>
  <si>
    <t>an 22044</t>
  </si>
  <si>
    <t>22.2.</t>
  </si>
  <si>
    <t>B22</t>
  </si>
  <si>
    <t>an Ford Bankomatkarte</t>
  </si>
  <si>
    <t>an Ford Quick</t>
  </si>
  <si>
    <t>24.2.</t>
  </si>
  <si>
    <t>B23</t>
  </si>
  <si>
    <t>7 Provisionen u. Gebühren Kartenzahlung</t>
  </si>
  <si>
    <t>8.3.</t>
  </si>
  <si>
    <t>B24</t>
  </si>
  <si>
    <t>Ford</t>
  </si>
  <si>
    <t>Prov.</t>
  </si>
  <si>
    <t>Buchungsentg.</t>
  </si>
  <si>
    <t>an 2 Ford Kreditkarte</t>
  </si>
  <si>
    <t>von Prov+Buchungsentg</t>
  </si>
  <si>
    <t>9.4.</t>
  </si>
  <si>
    <t>K80</t>
  </si>
  <si>
    <t>- Rabatt</t>
  </si>
  <si>
    <t>rabattierter Preis</t>
  </si>
  <si>
    <t>- Skonto</t>
  </si>
  <si>
    <t>Kassapreis</t>
  </si>
  <si>
    <t>+ Ust</t>
  </si>
  <si>
    <t>Warenwert</t>
  </si>
  <si>
    <t>3 Ust</t>
  </si>
  <si>
    <t>9 Laufende Geschäftsfälle Rechnungsausgleich, vor Fälligkeit bezahlen, nach Fälligkeit bezahlten</t>
  </si>
  <si>
    <t>3.6.</t>
  </si>
  <si>
    <t>ER 94</t>
  </si>
  <si>
    <t>11.6.</t>
  </si>
  <si>
    <t>ER 95</t>
  </si>
  <si>
    <t>7 Büromataufw</t>
  </si>
  <si>
    <t>an 33046 Pagro</t>
  </si>
  <si>
    <t>13.6.</t>
  </si>
  <si>
    <t>B14</t>
  </si>
  <si>
    <t>33052 Funkberater</t>
  </si>
  <si>
    <t>an 33052 Funkberater</t>
  </si>
  <si>
    <t>5 Lief.skonto</t>
  </si>
  <si>
    <t>11.8.</t>
  </si>
  <si>
    <t>8 Verz.zins.aufw</t>
  </si>
  <si>
    <t>8 Mahnspesenaufw.</t>
  </si>
  <si>
    <t>12.8.</t>
  </si>
  <si>
    <t>B15</t>
  </si>
  <si>
    <t>33046 Pagro</t>
  </si>
  <si>
    <t>5.7.</t>
  </si>
  <si>
    <t>AR27</t>
  </si>
  <si>
    <t>6.7.</t>
  </si>
  <si>
    <t>AR28</t>
  </si>
  <si>
    <t>13.7.</t>
  </si>
  <si>
    <t>20002 Barbaro GmbH</t>
  </si>
  <si>
    <t>an 3 Ust</t>
  </si>
  <si>
    <t>20041 Niedermayer GmbH</t>
  </si>
  <si>
    <t>an 20002 Barbaro GmbH</t>
  </si>
  <si>
    <t>4 Kundenskonto</t>
  </si>
  <si>
    <t>20.8.</t>
  </si>
  <si>
    <t>an 4 Mahnspesenverg.</t>
  </si>
  <si>
    <t>an 8 Verzungsz.ertr.</t>
  </si>
  <si>
    <t>23.8.</t>
  </si>
  <si>
    <t>an 20041 Niedermayer</t>
  </si>
  <si>
    <t>1 HW-Vorrat</t>
  </si>
  <si>
    <t>9 EBK</t>
  </si>
  <si>
    <t>31.3.</t>
  </si>
  <si>
    <t>5 HW-Einsatz</t>
  </si>
  <si>
    <t>9 SBK</t>
  </si>
  <si>
    <t>3 LV</t>
  </si>
  <si>
    <t>6.3.</t>
  </si>
  <si>
    <t>9.3.</t>
  </si>
  <si>
    <t>7 Mieta, 2 VOSt</t>
  </si>
  <si>
    <t>7.3.</t>
  </si>
  <si>
    <t>4 HW-Erl, 3 USt</t>
  </si>
  <si>
    <t>10.3.</t>
  </si>
  <si>
    <t>5 HW-Eins, 2 VOSt</t>
  </si>
  <si>
    <t>3 Lieferverbindlichkeiten</t>
  </si>
  <si>
    <t>9 Eigenkapital</t>
  </si>
  <si>
    <t>4 HW-Erlöse</t>
  </si>
  <si>
    <t>3 Umsatzsteuer</t>
  </si>
  <si>
    <t>2 Vorsteuer</t>
  </si>
  <si>
    <t>9 GuV per 31.3.</t>
  </si>
  <si>
    <t>9 SBK per 31.3.</t>
  </si>
  <si>
    <t>1HW Vorrat</t>
  </si>
  <si>
    <t>SBK 31.12.12</t>
  </si>
  <si>
    <t>2 Kassa, 2 Vost</t>
  </si>
  <si>
    <t>2 Bank, 2 Vost</t>
  </si>
  <si>
    <t>2 Ford MAESTRO</t>
  </si>
  <si>
    <t>1.6. Sie kauft Burro di Buffala beim Großimporteur „Bella Italia“ (33099) in 1030 Wien um 250,- netto € auf Ziel.</t>
  </si>
  <si>
    <t> 2.6. Sie verkauft ihr privates Fahrrad an einen Freund um 50,- € bar.</t>
  </si>
  <si>
    <r>
      <t>a)</t>
    </r>
    <r>
      <rPr>
        <sz val="7"/>
        <rFont val="Times New Roman"/>
      </rPr>
      <t xml:space="preserve">   </t>
    </r>
    <r>
      <rPr>
        <sz val="10"/>
        <rFont val="Cambria"/>
      </rPr>
      <t>Welchen Betrag haben die nachstehenden Unternehmen / Personen an den jeweiligen Vorgänger zu zahlen</t>
    </r>
  </si>
  <si>
    <t>Bilanz 7.1. 6h</t>
  </si>
  <si>
    <t>noch kein Personalaufwand,...</t>
  </si>
  <si>
    <t>Vereinfachte G&amp;V zB kein Persaufwand,...</t>
  </si>
  <si>
    <t>Einkauf</t>
  </si>
  <si>
    <t>Miete &amp; Energie Aufw.</t>
  </si>
  <si>
    <t>Bilanz 7.1. 22h</t>
  </si>
  <si>
    <t>Lebensmittelverbrauch</t>
  </si>
  <si>
    <t>keine UST (Kleinunternehmer)</t>
  </si>
  <si>
    <t>Lebensmitteleinsatz</t>
  </si>
  <si>
    <t>L.-abbau</t>
  </si>
  <si>
    <t>2</t>
  </si>
  <si>
    <t>3 Schulden Mama</t>
  </si>
  <si>
    <t>2.9.</t>
  </si>
  <si>
    <t>14.9.</t>
  </si>
  <si>
    <t>21.9.</t>
  </si>
  <si>
    <t>30.9.</t>
  </si>
  <si>
    <t>13.9.</t>
  </si>
  <si>
    <t>18.9.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</si>
</sst>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b/>
      <sz val="10"/>
      <name val="Calibri"/>
    </font>
    <font>
      <sz val="10"/>
      <name val="Calibri"/>
    </font>
    <font>
      <sz val="12"/>
      <name val="Calibri"/>
    </font>
    <font>
      <sz val="10"/>
      <name val="Cambria"/>
    </font>
    <font>
      <sz val="7"/>
      <name val="Times New Roman"/>
    </font>
    <font>
      <b/>
      <sz val="12"/>
      <name val="Calibri"/>
    </font>
    <font>
      <sz val="8"/>
      <name val="Arial"/>
    </font>
    <font>
      <b/>
      <sz val="12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15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164" fontId="0" fillId="0" borderId="0" xfId="1" applyFont="1"/>
    <xf numFmtId="164" fontId="3" fillId="0" borderId="0" xfId="1" applyFont="1"/>
    <xf numFmtId="0" fontId="3" fillId="0" borderId="1" xfId="0" applyFont="1" applyBorder="1"/>
    <xf numFmtId="164" fontId="0" fillId="0" borderId="2" xfId="1" applyFont="1" applyBorder="1"/>
    <xf numFmtId="164" fontId="0" fillId="0" borderId="3" xfId="1" applyFont="1" applyBorder="1"/>
    <xf numFmtId="164" fontId="3" fillId="0" borderId="3" xfId="1" applyFont="1" applyBorder="1"/>
    <xf numFmtId="0" fontId="3" fillId="0" borderId="1" xfId="0" applyFont="1" applyBorder="1" applyAlignment="1">
      <alignment horizontal="right"/>
    </xf>
    <xf numFmtId="164" fontId="0" fillId="0" borderId="0" xfId="1" applyFont="1" applyAlignment="1">
      <alignment horizontal="left"/>
    </xf>
    <xf numFmtId="0" fontId="0" fillId="0" borderId="0" xfId="0" applyAlignment="1">
      <alignment horizontal="left"/>
    </xf>
    <xf numFmtId="164" fontId="3" fillId="0" borderId="0" xfId="1" applyFont="1" applyAlignment="1">
      <alignment horizontal="left"/>
    </xf>
    <xf numFmtId="0" fontId="3" fillId="0" borderId="1" xfId="0" applyFont="1" applyBorder="1" applyAlignment="1">
      <alignment horizontal="center"/>
    </xf>
    <xf numFmtId="164" fontId="0" fillId="0" borderId="0" xfId="0" applyNumberFormat="1"/>
    <xf numFmtId="0" fontId="0" fillId="0" borderId="5" xfId="0" applyBorder="1"/>
    <xf numFmtId="164" fontId="0" fillId="0" borderId="5" xfId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0" fillId="0" borderId="0" xfId="1" applyFont="1" applyAlignment="1">
      <alignment horizontal="right"/>
    </xf>
    <xf numFmtId="4" fontId="0" fillId="0" borderId="0" xfId="1" applyNumberFormat="1" applyFont="1" applyAlignment="1">
      <alignment horizontal="right"/>
    </xf>
    <xf numFmtId="0" fontId="6" fillId="0" borderId="5" xfId="0" applyFont="1" applyBorder="1"/>
    <xf numFmtId="164" fontId="6" fillId="0" borderId="5" xfId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164" fontId="10" fillId="0" borderId="0" xfId="1" applyFont="1"/>
    <xf numFmtId="164" fontId="11" fillId="0" borderId="0" xfId="1" applyFont="1"/>
    <xf numFmtId="0" fontId="10" fillId="0" borderId="0" xfId="0" applyFont="1"/>
    <xf numFmtId="164" fontId="11" fillId="0" borderId="1" xfId="1" applyFont="1" applyBorder="1"/>
    <xf numFmtId="164" fontId="11" fillId="0" borderId="1" xfId="1" applyFont="1" applyBorder="1" applyAlignment="1">
      <alignment horizontal="right"/>
    </xf>
    <xf numFmtId="164" fontId="10" fillId="0" borderId="2" xfId="1" applyFont="1" applyBorder="1"/>
    <xf numFmtId="164" fontId="10" fillId="0" borderId="3" xfId="1" applyFont="1" applyBorder="1"/>
    <xf numFmtId="164" fontId="10" fillId="0" borderId="0" xfId="1" applyFont="1" applyBorder="1"/>
    <xf numFmtId="164" fontId="10" fillId="0" borderId="1" xfId="1" applyFont="1" applyBorder="1"/>
    <xf numFmtId="164" fontId="10" fillId="0" borderId="4" xfId="1" applyFont="1" applyBorder="1"/>
    <xf numFmtId="0" fontId="10" fillId="0" borderId="9" xfId="0" applyFont="1" applyBorder="1"/>
    <xf numFmtId="0" fontId="10" fillId="0" borderId="1" xfId="0" applyFont="1" applyBorder="1"/>
    <xf numFmtId="164" fontId="11" fillId="0" borderId="3" xfId="1" applyFont="1" applyBorder="1"/>
    <xf numFmtId="164" fontId="10" fillId="0" borderId="0" xfId="0" applyNumberFormat="1" applyFont="1"/>
    <xf numFmtId="164" fontId="11" fillId="0" borderId="0" xfId="0" applyNumberFormat="1" applyFont="1"/>
    <xf numFmtId="0" fontId="10" fillId="0" borderId="0" xfId="0" quotePrefix="1" applyFont="1"/>
    <xf numFmtId="0" fontId="10" fillId="0" borderId="10" xfId="0" applyFont="1" applyBorder="1"/>
    <xf numFmtId="0" fontId="11" fillId="0" borderId="11" xfId="0" applyFont="1" applyBorder="1"/>
    <xf numFmtId="0" fontId="10" fillId="0" borderId="11" xfId="0" applyFont="1" applyBorder="1"/>
    <xf numFmtId="0" fontId="10" fillId="0" borderId="2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12" xfId="0" applyFont="1" applyBorder="1"/>
    <xf numFmtId="0" fontId="10" fillId="0" borderId="0" xfId="0" applyFont="1" applyBorder="1"/>
    <xf numFmtId="0" fontId="11" fillId="0" borderId="4" xfId="0" applyFont="1" applyBorder="1" applyAlignment="1">
      <alignment horizontal="right"/>
    </xf>
    <xf numFmtId="164" fontId="10" fillId="0" borderId="0" xfId="1" applyFont="1" applyAlignment="1">
      <alignment horizontal="left"/>
    </xf>
    <xf numFmtId="164" fontId="10" fillId="0" borderId="0" xfId="1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" xfId="0" applyFont="1" applyBorder="1"/>
    <xf numFmtId="0" fontId="11" fillId="0" borderId="0" xfId="0" applyFont="1"/>
    <xf numFmtId="164" fontId="11" fillId="0" borderId="0" xfId="1" applyFont="1" applyAlignment="1">
      <alignment horizontal="left"/>
    </xf>
    <xf numFmtId="0" fontId="10" fillId="0" borderId="2" xfId="0" quotePrefix="1" applyFont="1" applyBorder="1"/>
    <xf numFmtId="0" fontId="10" fillId="0" borderId="3" xfId="0" quotePrefix="1" applyFont="1" applyBorder="1"/>
    <xf numFmtId="0" fontId="10" fillId="0" borderId="1" xfId="0" applyFont="1" applyBorder="1" applyAlignment="1">
      <alignment horizontal="left"/>
    </xf>
    <xf numFmtId="0" fontId="10" fillId="0" borderId="4" xfId="0" applyFont="1" applyBorder="1"/>
    <xf numFmtId="0" fontId="11" fillId="0" borderId="1" xfId="0" applyFont="1" applyBorder="1" applyAlignment="1">
      <alignment horizontal="center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9" fontId="13" fillId="0" borderId="16" xfId="0" applyNumberFormat="1" applyFont="1" applyBorder="1" applyAlignment="1">
      <alignment vertical="center"/>
    </xf>
    <xf numFmtId="0" fontId="14" fillId="0" borderId="0" xfId="0" applyFont="1"/>
    <xf numFmtId="0" fontId="13" fillId="0" borderId="0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4"/>
    </xf>
    <xf numFmtId="0" fontId="15" fillId="0" borderId="0" xfId="0" applyFont="1" applyAlignment="1">
      <alignment vertical="center"/>
    </xf>
    <xf numFmtId="164" fontId="15" fillId="0" borderId="0" xfId="1" applyFont="1" applyAlignment="1">
      <alignment vertical="center"/>
    </xf>
    <xf numFmtId="9" fontId="15" fillId="0" borderId="0" xfId="0" applyNumberFormat="1" applyFont="1" applyAlignment="1">
      <alignment vertical="center"/>
    </xf>
    <xf numFmtId="164" fontId="15" fillId="0" borderId="0" xfId="1" applyFont="1" applyAlignment="1">
      <alignment horizontal="left" vertical="center" indent="1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right" vertical="center" wrapText="1"/>
    </xf>
    <xf numFmtId="0" fontId="15" fillId="0" borderId="19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5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 wrapText="1"/>
    </xf>
    <xf numFmtId="0" fontId="11" fillId="0" borderId="5" xfId="0" applyFont="1" applyBorder="1"/>
    <xf numFmtId="0" fontId="10" fillId="0" borderId="5" xfId="0" applyFont="1" applyBorder="1"/>
    <xf numFmtId="164" fontId="10" fillId="0" borderId="5" xfId="1" applyFont="1" applyBorder="1"/>
    <xf numFmtId="0" fontId="17" fillId="0" borderId="5" xfId="0" applyFont="1" applyBorder="1"/>
    <xf numFmtId="0" fontId="17" fillId="0" borderId="5" xfId="0" applyFont="1" applyFill="1" applyBorder="1"/>
    <xf numFmtId="0" fontId="14" fillId="0" borderId="5" xfId="0" applyFont="1" applyBorder="1"/>
    <xf numFmtId="164" fontId="14" fillId="0" borderId="5" xfId="1" applyFont="1" applyBorder="1"/>
    <xf numFmtId="0" fontId="14" fillId="0" borderId="5" xfId="0" quotePrefix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64" fontId="14" fillId="0" borderId="0" xfId="1" applyFont="1"/>
    <xf numFmtId="10" fontId="14" fillId="0" borderId="0" xfId="194" applyNumberFormat="1" applyFont="1"/>
    <xf numFmtId="0" fontId="14" fillId="0" borderId="9" xfId="0" quotePrefix="1" applyFont="1" applyBorder="1"/>
    <xf numFmtId="9" fontId="14" fillId="0" borderId="1" xfId="0" applyNumberFormat="1" applyFont="1" applyBorder="1"/>
    <xf numFmtId="164" fontId="14" fillId="0" borderId="1" xfId="1" applyFont="1" applyBorder="1"/>
    <xf numFmtId="164" fontId="14" fillId="0" borderId="9" xfId="1" quotePrefix="1" applyFont="1" applyBorder="1"/>
    <xf numFmtId="0" fontId="11" fillId="0" borderId="5" xfId="0" applyFont="1" applyFill="1" applyBorder="1"/>
    <xf numFmtId="0" fontId="10" fillId="0" borderId="5" xfId="0" quotePrefix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0" xfId="0" applyFont="1"/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6" xfId="0" applyFont="1" applyBorder="1" applyAlignment="1">
      <alignment horizontal="right" vertical="center" wrapText="1"/>
    </xf>
    <xf numFmtId="0" fontId="18" fillId="0" borderId="20" xfId="0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20" xfId="0" applyFont="1" applyBorder="1" applyAlignment="1">
      <alignment vertical="center" wrapText="1"/>
    </xf>
    <xf numFmtId="4" fontId="6" fillId="0" borderId="0" xfId="0" applyNumberFormat="1" applyFont="1"/>
    <xf numFmtId="164" fontId="19" fillId="0" borderId="3" xfId="1" applyFont="1" applyFill="1" applyBorder="1"/>
    <xf numFmtId="164" fontId="19" fillId="0" borderId="0" xfId="0" applyNumberFormat="1" applyFont="1"/>
    <xf numFmtId="2" fontId="0" fillId="0" borderId="0" xfId="0" applyNumberFormat="1"/>
    <xf numFmtId="4" fontId="3" fillId="0" borderId="0" xfId="0" applyNumberFormat="1" applyFont="1"/>
    <xf numFmtId="164" fontId="11" fillId="0" borderId="20" xfId="1" applyFont="1" applyBorder="1"/>
    <xf numFmtId="164" fontId="10" fillId="0" borderId="21" xfId="1" applyFont="1" applyBorder="1"/>
    <xf numFmtId="164" fontId="10" fillId="0" borderId="19" xfId="1" applyFont="1" applyBorder="1"/>
    <xf numFmtId="164" fontId="11" fillId="0" borderId="19" xfId="1" applyFont="1" applyBorder="1"/>
    <xf numFmtId="37" fontId="10" fillId="0" borderId="0" xfId="1" applyNumberFormat="1" applyFont="1"/>
    <xf numFmtId="37" fontId="10" fillId="0" borderId="0" xfId="1" quotePrefix="1" applyNumberFormat="1" applyFont="1" applyAlignment="1">
      <alignment horizontal="right"/>
    </xf>
    <xf numFmtId="0" fontId="19" fillId="0" borderId="0" xfId="0" applyFont="1"/>
    <xf numFmtId="164" fontId="11" fillId="0" borderId="1" xfId="1" applyFont="1" applyBorder="1" applyAlignment="1">
      <alignment horizontal="center"/>
    </xf>
    <xf numFmtId="164" fontId="11" fillId="0" borderId="20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</cellXfs>
  <cellStyles count="215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Dezimal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Prozent" xfId="194" builtinId="5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J33"/>
  <sheetViews>
    <sheetView zoomScale="150" zoomScaleNormal="150" zoomScalePageLayoutView="150" workbookViewId="0">
      <selection activeCell="C22" sqref="C22"/>
    </sheetView>
  </sheetViews>
  <sheetFormatPr baseColWidth="10" defaultRowHeight="15" x14ac:dyDescent="0"/>
  <cols>
    <col min="1" max="16384" width="10.83203125" style="2"/>
  </cols>
  <sheetData>
    <row r="2" spans="1:10">
      <c r="A2" s="24" t="s">
        <v>110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6" thickBot="1">
      <c r="A3" s="24" t="s">
        <v>0</v>
      </c>
      <c r="B3" s="124" t="s">
        <v>12</v>
      </c>
      <c r="C3" s="132" t="s">
        <v>14</v>
      </c>
      <c r="D3" s="132"/>
      <c r="E3" s="124" t="s">
        <v>13</v>
      </c>
      <c r="F3" s="24"/>
      <c r="G3" s="27" t="s">
        <v>12</v>
      </c>
      <c r="H3" s="131" t="s">
        <v>22</v>
      </c>
      <c r="I3" s="131"/>
      <c r="J3" s="27" t="s">
        <v>13</v>
      </c>
    </row>
    <row r="4" spans="1:10">
      <c r="A4" s="128">
        <v>0</v>
      </c>
      <c r="B4" s="24" t="s">
        <v>1</v>
      </c>
      <c r="C4" s="125">
        <v>8000</v>
      </c>
      <c r="D4" s="24" t="s">
        <v>147</v>
      </c>
      <c r="E4" s="24">
        <f>E11-E10</f>
        <v>8325</v>
      </c>
      <c r="F4" s="24"/>
      <c r="G4" s="24" t="s">
        <v>15</v>
      </c>
      <c r="H4" s="29">
        <f>C4+C5+C6</f>
        <v>11000</v>
      </c>
      <c r="I4" s="24" t="s">
        <v>11</v>
      </c>
      <c r="J4" s="24">
        <f>E4</f>
        <v>8325</v>
      </c>
    </row>
    <row r="5" spans="1:10">
      <c r="A5" s="128">
        <v>0</v>
      </c>
      <c r="B5" s="24" t="s">
        <v>2</v>
      </c>
      <c r="C5" s="126">
        <v>2000</v>
      </c>
      <c r="D5" s="24"/>
      <c r="E5" s="24"/>
      <c r="F5" s="24"/>
      <c r="G5" s="24" t="s">
        <v>16</v>
      </c>
      <c r="H5" s="30">
        <f>C7+C8+C9+C10</f>
        <v>325</v>
      </c>
      <c r="I5" s="24" t="s">
        <v>17</v>
      </c>
      <c r="J5" s="24">
        <f>E10</f>
        <v>3000</v>
      </c>
    </row>
    <row r="6" spans="1:10">
      <c r="A6" s="128">
        <v>0</v>
      </c>
      <c r="B6" s="24" t="s">
        <v>3</v>
      </c>
      <c r="C6" s="126">
        <v>1000</v>
      </c>
      <c r="D6" s="24"/>
      <c r="E6" s="24"/>
      <c r="F6" s="24"/>
      <c r="G6" s="25" t="s">
        <v>9</v>
      </c>
      <c r="H6" s="36">
        <f>SUM(H4:H5)</f>
        <v>11325</v>
      </c>
      <c r="I6" s="25" t="s">
        <v>18</v>
      </c>
      <c r="J6" s="25">
        <f>SUM(J4:J5)</f>
        <v>11325</v>
      </c>
    </row>
    <row r="7" spans="1:10">
      <c r="A7" s="128">
        <v>1</v>
      </c>
      <c r="B7" s="24" t="s">
        <v>4</v>
      </c>
      <c r="C7" s="126">
        <f>80*1</f>
        <v>80</v>
      </c>
      <c r="D7" s="24"/>
      <c r="E7" s="24"/>
      <c r="F7" s="24"/>
      <c r="G7" s="24"/>
      <c r="H7" s="24"/>
      <c r="I7" s="24"/>
      <c r="J7" s="24"/>
    </row>
    <row r="8" spans="1:10">
      <c r="A8" s="128">
        <v>1</v>
      </c>
      <c r="B8" s="24" t="s">
        <v>5</v>
      </c>
      <c r="C8" s="126">
        <f>50*0.5</f>
        <v>25</v>
      </c>
      <c r="D8" s="24"/>
      <c r="E8" s="24"/>
      <c r="F8" s="24"/>
      <c r="G8" s="24"/>
      <c r="H8" s="24"/>
      <c r="I8" s="24"/>
      <c r="J8" s="24"/>
    </row>
    <row r="9" spans="1:10">
      <c r="A9" s="128">
        <v>1</v>
      </c>
      <c r="B9" s="24" t="s">
        <v>6</v>
      </c>
      <c r="C9" s="126">
        <f>1*20</f>
        <v>20</v>
      </c>
      <c r="D9" s="24"/>
      <c r="E9" s="24"/>
      <c r="F9" s="24"/>
      <c r="G9" s="24"/>
      <c r="H9" s="24"/>
      <c r="I9" s="24"/>
      <c r="J9" s="24"/>
    </row>
    <row r="10" spans="1:10">
      <c r="A10" s="129" t="s">
        <v>408</v>
      </c>
      <c r="B10" s="24" t="s">
        <v>7</v>
      </c>
      <c r="C10" s="126">
        <v>200</v>
      </c>
      <c r="D10" s="24" t="s">
        <v>409</v>
      </c>
      <c r="E10" s="24">
        <v>3000</v>
      </c>
      <c r="F10" s="24"/>
      <c r="G10" s="24"/>
      <c r="H10" s="24"/>
      <c r="I10" s="24"/>
      <c r="J10" s="24"/>
    </row>
    <row r="11" spans="1:10">
      <c r="A11" s="24"/>
      <c r="B11" s="25" t="s">
        <v>9</v>
      </c>
      <c r="C11" s="127">
        <f>SUM(C4:C10)</f>
        <v>11325</v>
      </c>
      <c r="D11" s="25" t="s">
        <v>10</v>
      </c>
      <c r="E11" s="25">
        <f>C11</f>
        <v>11325</v>
      </c>
      <c r="F11" s="24"/>
      <c r="G11" s="24"/>
      <c r="H11" s="24"/>
      <c r="I11" s="24"/>
      <c r="J11" s="24"/>
    </row>
    <row r="12" spans="1:10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>
      <c r="A13" s="24" t="s">
        <v>111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>
      <c r="A14" s="24" t="s">
        <v>19</v>
      </c>
      <c r="B14" s="27" t="s">
        <v>12</v>
      </c>
      <c r="C14" s="131" t="s">
        <v>23</v>
      </c>
      <c r="D14" s="131"/>
      <c r="E14" s="27" t="s">
        <v>13</v>
      </c>
      <c r="F14" s="24"/>
      <c r="G14" s="27" t="s">
        <v>12</v>
      </c>
      <c r="H14" s="131" t="str">
        <f>C14</f>
        <v>Bilanz 3.1.</v>
      </c>
      <c r="I14" s="131"/>
      <c r="J14" s="27" t="s">
        <v>13</v>
      </c>
    </row>
    <row r="15" spans="1:10">
      <c r="A15" s="24"/>
      <c r="B15" s="24" t="s">
        <v>1</v>
      </c>
      <c r="C15" s="29">
        <v>8000</v>
      </c>
      <c r="D15" s="24" t="s">
        <v>11</v>
      </c>
      <c r="E15" s="24">
        <f>E22-E21-E20-E19-E18-E17-E16</f>
        <v>8325</v>
      </c>
      <c r="F15" s="24"/>
      <c r="G15" s="24" t="s">
        <v>15</v>
      </c>
      <c r="H15" s="29">
        <f>C15+C16+C17</f>
        <v>11000</v>
      </c>
      <c r="I15" s="24" t="s">
        <v>11</v>
      </c>
      <c r="J15" s="24">
        <f>E15</f>
        <v>8325</v>
      </c>
    </row>
    <row r="16" spans="1:10">
      <c r="A16" s="24"/>
      <c r="B16" s="24" t="s">
        <v>2</v>
      </c>
      <c r="C16" s="30">
        <v>2000</v>
      </c>
      <c r="D16" s="24"/>
      <c r="E16" s="24"/>
      <c r="F16" s="24"/>
      <c r="G16" s="24" t="s">
        <v>16</v>
      </c>
      <c r="H16" s="30">
        <f>C18+C19+C20+C21</f>
        <v>2325</v>
      </c>
      <c r="I16" s="24" t="s">
        <v>17</v>
      </c>
      <c r="J16" s="24">
        <f>E20+E21</f>
        <v>5000</v>
      </c>
    </row>
    <row r="17" spans="1:10">
      <c r="A17" s="24"/>
      <c r="B17" s="24" t="s">
        <v>3</v>
      </c>
      <c r="C17" s="30">
        <v>1000</v>
      </c>
      <c r="D17" s="24"/>
      <c r="E17" s="24"/>
      <c r="F17" s="24"/>
      <c r="G17" s="25" t="s">
        <v>9</v>
      </c>
      <c r="H17" s="36">
        <f>SUM(H15:H16)</f>
        <v>13325</v>
      </c>
      <c r="I17" s="25" t="s">
        <v>18</v>
      </c>
      <c r="J17" s="25">
        <f>SUM(J15:J16)</f>
        <v>13325</v>
      </c>
    </row>
    <row r="18" spans="1:10">
      <c r="A18" s="24"/>
      <c r="B18" s="24" t="s">
        <v>4</v>
      </c>
      <c r="C18" s="30">
        <f>80*1</f>
        <v>80</v>
      </c>
      <c r="D18" s="24"/>
      <c r="E18" s="24"/>
      <c r="F18" s="24"/>
      <c r="G18" s="24"/>
      <c r="H18" s="24"/>
      <c r="I18" s="24"/>
      <c r="J18" s="24"/>
    </row>
    <row r="19" spans="1:10">
      <c r="A19" s="24"/>
      <c r="B19" s="24" t="s">
        <v>5</v>
      </c>
      <c r="C19" s="30">
        <f>50*0.5</f>
        <v>25</v>
      </c>
      <c r="D19" s="24"/>
      <c r="E19" s="24"/>
      <c r="F19" s="24"/>
      <c r="G19" s="24"/>
      <c r="H19" s="24"/>
      <c r="I19" s="24"/>
      <c r="J19" s="24"/>
    </row>
    <row r="20" spans="1:10">
      <c r="A20" s="24"/>
      <c r="B20" s="24" t="s">
        <v>6</v>
      </c>
      <c r="C20" s="30">
        <f>1*20</f>
        <v>20</v>
      </c>
      <c r="D20" s="24" t="s">
        <v>20</v>
      </c>
      <c r="E20" s="24">
        <v>2000</v>
      </c>
      <c r="F20" s="24"/>
      <c r="G20" s="24"/>
      <c r="H20" s="24"/>
      <c r="I20" s="24"/>
      <c r="J20" s="24"/>
    </row>
    <row r="21" spans="1:10">
      <c r="A21" s="24"/>
      <c r="B21" s="24" t="s">
        <v>7</v>
      </c>
      <c r="C21" s="30">
        <f>200+2000</f>
        <v>2200</v>
      </c>
      <c r="D21" s="24" t="s">
        <v>8</v>
      </c>
      <c r="E21" s="24">
        <v>3000</v>
      </c>
      <c r="F21" s="24"/>
      <c r="G21" s="24"/>
      <c r="H21" s="24"/>
      <c r="I21" s="24"/>
      <c r="J21" s="24"/>
    </row>
    <row r="22" spans="1:10">
      <c r="A22" s="24"/>
      <c r="B22" s="25" t="s">
        <v>9</v>
      </c>
      <c r="C22" s="36">
        <f>SUM(C15:C21)</f>
        <v>13325</v>
      </c>
      <c r="D22" s="25" t="s">
        <v>10</v>
      </c>
      <c r="E22" s="25">
        <f>C22</f>
        <v>13325</v>
      </c>
      <c r="F22" s="24"/>
      <c r="G22" s="24"/>
      <c r="H22" s="24"/>
      <c r="I22" s="24"/>
      <c r="J22" s="24"/>
    </row>
    <row r="23" spans="1:10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>
      <c r="A24" s="24" t="s">
        <v>112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>
      <c r="A25" s="24" t="s">
        <v>21</v>
      </c>
      <c r="B25" s="27" t="s">
        <v>12</v>
      </c>
      <c r="C25" s="131" t="s">
        <v>74</v>
      </c>
      <c r="D25" s="131"/>
      <c r="E25" s="27" t="s">
        <v>13</v>
      </c>
      <c r="F25" s="24"/>
      <c r="G25" s="27" t="s">
        <v>12</v>
      </c>
      <c r="H25" s="131" t="str">
        <f>C25</f>
        <v>Bilanz 4.1.</v>
      </c>
      <c r="I25" s="131"/>
      <c r="J25" s="27" t="s">
        <v>13</v>
      </c>
    </row>
    <row r="26" spans="1:10">
      <c r="A26" s="24"/>
      <c r="B26" s="24" t="s">
        <v>1</v>
      </c>
      <c r="C26" s="29">
        <v>8000</v>
      </c>
      <c r="D26" s="24" t="s">
        <v>11</v>
      </c>
      <c r="E26" s="24">
        <v>8325</v>
      </c>
      <c r="F26" s="24"/>
      <c r="G26" s="24" t="s">
        <v>15</v>
      </c>
      <c r="H26" s="29">
        <f>C26+C27+C28</f>
        <v>12500</v>
      </c>
      <c r="I26" s="24" t="s">
        <v>11</v>
      </c>
      <c r="J26" s="24">
        <f>E26</f>
        <v>8325</v>
      </c>
    </row>
    <row r="27" spans="1:10">
      <c r="A27" s="24"/>
      <c r="B27" s="24" t="s">
        <v>2</v>
      </c>
      <c r="C27" s="30">
        <f>2000+1500</f>
        <v>3500</v>
      </c>
      <c r="D27" s="24"/>
      <c r="E27" s="24"/>
      <c r="F27" s="24"/>
      <c r="G27" s="24" t="s">
        <v>16</v>
      </c>
      <c r="H27" s="30">
        <f>C29+C30+C31+C32</f>
        <v>825</v>
      </c>
      <c r="I27" s="24" t="s">
        <v>17</v>
      </c>
      <c r="J27" s="24">
        <f>E31+E32</f>
        <v>5000</v>
      </c>
    </row>
    <row r="28" spans="1:10">
      <c r="A28" s="24"/>
      <c r="B28" s="24" t="s">
        <v>3</v>
      </c>
      <c r="C28" s="30">
        <v>1000</v>
      </c>
      <c r="D28" s="24"/>
      <c r="E28" s="24"/>
      <c r="F28" s="24"/>
      <c r="G28" s="25" t="s">
        <v>9</v>
      </c>
      <c r="H28" s="36">
        <f>SUM(H26:H27)</f>
        <v>13325</v>
      </c>
      <c r="I28" s="25" t="s">
        <v>18</v>
      </c>
      <c r="J28" s="25">
        <f>SUM(J26:J27)</f>
        <v>13325</v>
      </c>
    </row>
    <row r="29" spans="1:10">
      <c r="A29" s="24"/>
      <c r="B29" s="24" t="s">
        <v>4</v>
      </c>
      <c r="C29" s="30">
        <v>80</v>
      </c>
      <c r="D29" s="24"/>
      <c r="E29" s="24"/>
      <c r="F29" s="24"/>
      <c r="G29" s="24"/>
      <c r="H29" s="24"/>
      <c r="I29" s="24"/>
      <c r="J29" s="24"/>
    </row>
    <row r="30" spans="1:10">
      <c r="A30" s="24"/>
      <c r="B30" s="24" t="s">
        <v>5</v>
      </c>
      <c r="C30" s="30">
        <v>25</v>
      </c>
      <c r="D30" s="24"/>
      <c r="E30" s="24"/>
      <c r="F30" s="24"/>
      <c r="G30" s="24"/>
      <c r="H30" s="24"/>
      <c r="I30" s="24" t="s">
        <v>108</v>
      </c>
      <c r="J30" s="24">
        <f>J26</f>
        <v>8325</v>
      </c>
    </row>
    <row r="31" spans="1:10">
      <c r="A31" s="24"/>
      <c r="B31" s="24" t="s">
        <v>6</v>
      </c>
      <c r="C31" s="30">
        <v>20</v>
      </c>
      <c r="D31" s="24" t="s">
        <v>20</v>
      </c>
      <c r="E31" s="24">
        <f>2000-1000</f>
        <v>1000</v>
      </c>
      <c r="F31" s="24"/>
      <c r="G31" s="24"/>
      <c r="H31" s="24"/>
      <c r="I31" s="24" t="s">
        <v>109</v>
      </c>
      <c r="J31" s="24">
        <f>J15</f>
        <v>8325</v>
      </c>
    </row>
    <row r="32" spans="1:10">
      <c r="A32" s="24"/>
      <c r="B32" s="24" t="s">
        <v>7</v>
      </c>
      <c r="C32" s="30">
        <f>2200-1500</f>
        <v>700</v>
      </c>
      <c r="D32" s="24" t="s">
        <v>8</v>
      </c>
      <c r="E32" s="24">
        <f>3000+1000</f>
        <v>4000</v>
      </c>
      <c r="F32" s="24"/>
      <c r="G32" s="24"/>
      <c r="H32" s="24"/>
      <c r="I32" s="24"/>
      <c r="J32" s="24">
        <f>J30-J31</f>
        <v>0</v>
      </c>
    </row>
    <row r="33" spans="1:10">
      <c r="A33" s="24"/>
      <c r="B33" s="25" t="s">
        <v>9</v>
      </c>
      <c r="C33" s="36">
        <v>13325</v>
      </c>
      <c r="D33" s="25" t="s">
        <v>10</v>
      </c>
      <c r="E33" s="25">
        <v>13325</v>
      </c>
      <c r="F33" s="24"/>
      <c r="G33" s="24"/>
      <c r="H33" s="24"/>
      <c r="I33" s="24"/>
      <c r="J33" s="24"/>
    </row>
  </sheetData>
  <mergeCells count="6">
    <mergeCell ref="H14:I14"/>
    <mergeCell ref="H25:I25"/>
    <mergeCell ref="C14:D14"/>
    <mergeCell ref="C25:D25"/>
    <mergeCell ref="C3:D3"/>
    <mergeCell ref="H3:I3"/>
  </mergeCells>
  <phoneticPr fontId="9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I86"/>
  <sheetViews>
    <sheetView topLeftCell="A15" workbookViewId="0">
      <selection activeCell="D52" sqref="D52"/>
    </sheetView>
  </sheetViews>
  <sheetFormatPr baseColWidth="10" defaultRowHeight="15" x14ac:dyDescent="0"/>
  <cols>
    <col min="1" max="1" width="9.33203125" style="22" customWidth="1"/>
    <col min="2" max="2" width="20.5" style="22" customWidth="1"/>
    <col min="3" max="6" width="9.33203125" style="22" customWidth="1"/>
    <col min="7" max="7" width="18.5" style="22" customWidth="1"/>
    <col min="8" max="9" width="9.33203125" style="22" customWidth="1"/>
  </cols>
  <sheetData>
    <row r="2" spans="1:9" ht="16" thickBot="1">
      <c r="A2" s="140" t="s">
        <v>391</v>
      </c>
      <c r="B2" s="140"/>
      <c r="C2" s="140"/>
      <c r="D2" s="140"/>
      <c r="E2" s="106"/>
      <c r="F2" s="140" t="s">
        <v>390</v>
      </c>
      <c r="G2" s="140"/>
      <c r="H2" s="140"/>
      <c r="I2" s="140"/>
    </row>
    <row r="3" spans="1:9" ht="13" customHeight="1" thickBot="1">
      <c r="A3" s="107" t="s">
        <v>86</v>
      </c>
      <c r="B3" s="108" t="s">
        <v>87</v>
      </c>
      <c r="C3" s="108" t="s">
        <v>88</v>
      </c>
      <c r="D3" s="109" t="s">
        <v>89</v>
      </c>
      <c r="E3" s="110"/>
      <c r="F3" s="108" t="s">
        <v>86</v>
      </c>
      <c r="G3" s="108" t="s">
        <v>87</v>
      </c>
      <c r="H3" s="108" t="s">
        <v>88</v>
      </c>
      <c r="I3" s="108" t="s">
        <v>89</v>
      </c>
    </row>
    <row r="4" spans="1:9" ht="13" customHeight="1" thickBot="1">
      <c r="A4" s="111"/>
      <c r="B4" s="112" t="s">
        <v>370</v>
      </c>
      <c r="C4" s="113">
        <v>500</v>
      </c>
      <c r="D4" s="114"/>
      <c r="E4" s="110"/>
      <c r="F4" s="112" t="s">
        <v>106</v>
      </c>
      <c r="G4" s="112" t="s">
        <v>371</v>
      </c>
      <c r="H4" s="113">
        <f>C4</f>
        <v>500</v>
      </c>
      <c r="I4" s="113"/>
    </row>
    <row r="5" spans="1:9" ht="13" customHeight="1" thickBot="1">
      <c r="A5" s="111"/>
      <c r="B5" s="112" t="s">
        <v>98</v>
      </c>
      <c r="C5" s="113">
        <v>300</v>
      </c>
      <c r="D5" s="114"/>
      <c r="E5" s="110"/>
      <c r="F5" s="112" t="s">
        <v>372</v>
      </c>
      <c r="G5" s="112" t="s">
        <v>373</v>
      </c>
      <c r="H5" s="113"/>
      <c r="I5" s="113">
        <v>100</v>
      </c>
    </row>
    <row r="6" spans="1:9" ht="13" customHeight="1" thickBot="1">
      <c r="A6" s="111"/>
      <c r="B6" s="112" t="s">
        <v>97</v>
      </c>
      <c r="C6" s="113">
        <v>1550</v>
      </c>
      <c r="D6" s="114"/>
      <c r="E6" s="110"/>
      <c r="F6" s="112" t="s">
        <v>372</v>
      </c>
      <c r="G6" s="112" t="s">
        <v>374</v>
      </c>
      <c r="H6" s="113"/>
      <c r="I6" s="113">
        <f>I9-I5</f>
        <v>400</v>
      </c>
    </row>
    <row r="7" spans="1:9" ht="13" customHeight="1" thickBot="1">
      <c r="A7" s="111"/>
      <c r="B7" s="112" t="s">
        <v>375</v>
      </c>
      <c r="C7" s="113"/>
      <c r="D7" s="114">
        <v>1600</v>
      </c>
      <c r="E7" s="110"/>
      <c r="F7" s="112"/>
      <c r="G7" s="112"/>
      <c r="H7" s="113"/>
      <c r="I7" s="113"/>
    </row>
    <row r="8" spans="1:9" ht="13" customHeight="1" thickBot="1">
      <c r="A8" s="111"/>
      <c r="B8" s="112" t="s">
        <v>147</v>
      </c>
      <c r="C8" s="113"/>
      <c r="D8" s="114">
        <f>D9-D7</f>
        <v>750</v>
      </c>
      <c r="E8" s="110"/>
      <c r="F8" s="112"/>
      <c r="G8" s="112"/>
      <c r="H8" s="113"/>
      <c r="I8" s="113"/>
    </row>
    <row r="9" spans="1:9" ht="13" customHeight="1" thickBot="1">
      <c r="A9" s="111"/>
      <c r="B9" s="112"/>
      <c r="C9" s="113">
        <f>SUM(C4:C8)</f>
        <v>2350</v>
      </c>
      <c r="D9" s="113">
        <f>C9</f>
        <v>2350</v>
      </c>
      <c r="E9" s="110"/>
      <c r="F9" s="111"/>
      <c r="G9" s="112"/>
      <c r="H9" s="113">
        <f>SUM(H4:H8)</f>
        <v>500</v>
      </c>
      <c r="I9" s="113">
        <f>H9</f>
        <v>500</v>
      </c>
    </row>
    <row r="10" spans="1:9" ht="13" customHeight="1">
      <c r="A10" s="115"/>
      <c r="B10" s="106"/>
      <c r="C10" s="106"/>
      <c r="D10" s="106"/>
      <c r="E10" s="106"/>
      <c r="F10" s="106"/>
      <c r="G10" s="106"/>
      <c r="H10" s="106"/>
      <c r="I10" s="106"/>
    </row>
    <row r="11" spans="1:9" ht="13" customHeight="1" thickBot="1">
      <c r="A11" s="142" t="s">
        <v>98</v>
      </c>
      <c r="B11" s="142"/>
      <c r="C11" s="142"/>
      <c r="D11" s="142"/>
      <c r="E11" s="106"/>
      <c r="F11" s="142" t="s">
        <v>97</v>
      </c>
      <c r="G11" s="142"/>
      <c r="H11" s="142"/>
      <c r="I11" s="142"/>
    </row>
    <row r="12" spans="1:9" ht="13" customHeight="1" thickBot="1">
      <c r="A12" s="107" t="s">
        <v>86</v>
      </c>
      <c r="B12" s="108" t="s">
        <v>87</v>
      </c>
      <c r="C12" s="108" t="s">
        <v>88</v>
      </c>
      <c r="D12" s="109" t="s">
        <v>89</v>
      </c>
      <c r="E12" s="110"/>
      <c r="F12" s="108" t="s">
        <v>86</v>
      </c>
      <c r="G12" s="108" t="s">
        <v>87</v>
      </c>
      <c r="H12" s="108" t="s">
        <v>88</v>
      </c>
      <c r="I12" s="108" t="s">
        <v>89</v>
      </c>
    </row>
    <row r="13" spans="1:9" ht="13" customHeight="1" thickBot="1">
      <c r="A13" s="111" t="s">
        <v>106</v>
      </c>
      <c r="B13" s="112" t="s">
        <v>371</v>
      </c>
      <c r="C13" s="113">
        <f>C5</f>
        <v>300</v>
      </c>
      <c r="D13" s="114"/>
      <c r="E13" s="110"/>
      <c r="F13" s="112" t="s">
        <v>106</v>
      </c>
      <c r="G13" s="112" t="s">
        <v>371</v>
      </c>
      <c r="H13" s="113">
        <f>C6</f>
        <v>1550</v>
      </c>
      <c r="I13" s="113"/>
    </row>
    <row r="14" spans="1:9" ht="13" customHeight="1" thickBot="1">
      <c r="A14" s="111" t="s">
        <v>376</v>
      </c>
      <c r="B14" s="112" t="s">
        <v>96</v>
      </c>
      <c r="C14" s="113"/>
      <c r="D14" s="114">
        <v>200</v>
      </c>
      <c r="E14" s="110"/>
      <c r="F14" s="112" t="s">
        <v>377</v>
      </c>
      <c r="G14" s="112" t="s">
        <v>378</v>
      </c>
      <c r="H14" s="113"/>
      <c r="I14" s="113">
        <v>1056</v>
      </c>
    </row>
    <row r="15" spans="1:9" ht="13" customHeight="1" thickBot="1">
      <c r="A15" s="111" t="s">
        <v>379</v>
      </c>
      <c r="B15" s="112" t="s">
        <v>380</v>
      </c>
      <c r="C15" s="113">
        <v>3120</v>
      </c>
      <c r="D15" s="114"/>
      <c r="E15" s="110"/>
      <c r="F15" s="112" t="s">
        <v>381</v>
      </c>
      <c r="G15" s="112" t="s">
        <v>375</v>
      </c>
      <c r="H15" s="113"/>
      <c r="I15" s="113">
        <v>400</v>
      </c>
    </row>
    <row r="16" spans="1:9" ht="13" customHeight="1" thickBot="1">
      <c r="A16" s="111" t="s">
        <v>321</v>
      </c>
      <c r="B16" s="112" t="s">
        <v>382</v>
      </c>
      <c r="C16" s="113"/>
      <c r="D16" s="114">
        <v>960</v>
      </c>
      <c r="E16" s="110"/>
      <c r="F16" s="112" t="s">
        <v>372</v>
      </c>
      <c r="G16" s="112" t="s">
        <v>374</v>
      </c>
      <c r="H16" s="113"/>
      <c r="I16" s="113">
        <f>I18-I15-I14</f>
        <v>94</v>
      </c>
    </row>
    <row r="17" spans="1:9" ht="13" customHeight="1" thickBot="1">
      <c r="A17" s="111" t="s">
        <v>372</v>
      </c>
      <c r="B17" s="112" t="s">
        <v>374</v>
      </c>
      <c r="C17" s="113"/>
      <c r="D17" s="114">
        <f>D18-D16-D14</f>
        <v>2260</v>
      </c>
      <c r="E17" s="110"/>
      <c r="F17" s="112"/>
      <c r="G17" s="112"/>
      <c r="H17" s="113"/>
      <c r="I17" s="113"/>
    </row>
    <row r="18" spans="1:9" ht="13" customHeight="1" thickBot="1">
      <c r="A18" s="111"/>
      <c r="B18" s="112"/>
      <c r="C18" s="113">
        <f>SUM(C13:C17)</f>
        <v>3420</v>
      </c>
      <c r="D18" s="113">
        <f>C18</f>
        <v>3420</v>
      </c>
      <c r="E18" s="110"/>
      <c r="F18" s="111"/>
      <c r="G18" s="112"/>
      <c r="H18" s="113">
        <f>SUM(H13:H17)</f>
        <v>1550</v>
      </c>
      <c r="I18" s="113">
        <f>H18</f>
        <v>1550</v>
      </c>
    </row>
    <row r="19" spans="1:9" ht="13" customHeight="1" thickBot="1">
      <c r="A19" s="116"/>
      <c r="B19" s="116"/>
      <c r="C19" s="117"/>
      <c r="D19" s="117"/>
      <c r="E19" s="116"/>
      <c r="F19" s="118"/>
      <c r="G19" s="118"/>
      <c r="H19" s="114"/>
      <c r="I19" s="114"/>
    </row>
    <row r="20" spans="1:9" ht="13" customHeight="1" thickBot="1">
      <c r="A20" s="142" t="s">
        <v>383</v>
      </c>
      <c r="B20" s="142"/>
      <c r="C20" s="142"/>
      <c r="D20" s="142"/>
      <c r="E20" s="115"/>
      <c r="F20" s="141" t="s">
        <v>384</v>
      </c>
      <c r="G20" s="141"/>
      <c r="H20" s="141"/>
      <c r="I20" s="141"/>
    </row>
    <row r="21" spans="1:9" ht="13" customHeight="1" thickBot="1">
      <c r="A21" s="107" t="s">
        <v>86</v>
      </c>
      <c r="B21" s="108" t="s">
        <v>87</v>
      </c>
      <c r="C21" s="108" t="s">
        <v>88</v>
      </c>
      <c r="D21" s="109" t="s">
        <v>89</v>
      </c>
      <c r="E21" s="110"/>
      <c r="F21" s="108" t="s">
        <v>86</v>
      </c>
      <c r="G21" s="108" t="s">
        <v>87</v>
      </c>
      <c r="H21" s="108" t="s">
        <v>88</v>
      </c>
      <c r="I21" s="108" t="s">
        <v>89</v>
      </c>
    </row>
    <row r="22" spans="1:9" ht="13" customHeight="1" thickBot="1">
      <c r="A22" s="111" t="s">
        <v>106</v>
      </c>
      <c r="B22" s="112" t="s">
        <v>371</v>
      </c>
      <c r="C22" s="113"/>
      <c r="D22" s="114">
        <f>D7</f>
        <v>1600</v>
      </c>
      <c r="E22" s="110"/>
      <c r="F22" s="112" t="s">
        <v>106</v>
      </c>
      <c r="G22" s="112" t="s">
        <v>371</v>
      </c>
      <c r="H22" s="113"/>
      <c r="I22" s="113">
        <f>D8</f>
        <v>750</v>
      </c>
    </row>
    <row r="23" spans="1:9" ht="13" customHeight="1" thickBot="1">
      <c r="A23" s="111" t="s">
        <v>381</v>
      </c>
      <c r="B23" s="112" t="s">
        <v>97</v>
      </c>
      <c r="C23" s="113">
        <v>400</v>
      </c>
      <c r="D23" s="114"/>
      <c r="E23" s="110"/>
      <c r="F23" s="112" t="s">
        <v>372</v>
      </c>
      <c r="G23" s="112" t="s">
        <v>96</v>
      </c>
      <c r="H23" s="113">
        <v>200</v>
      </c>
      <c r="I23" s="113"/>
    </row>
    <row r="24" spans="1:9" ht="13" customHeight="1" thickBot="1">
      <c r="A24" s="111" t="s">
        <v>372</v>
      </c>
      <c r="B24" s="112" t="s">
        <v>374</v>
      </c>
      <c r="C24" s="113">
        <f>C25-C23</f>
        <v>1200</v>
      </c>
      <c r="D24" s="114"/>
      <c r="E24" s="110"/>
      <c r="F24" s="112" t="s">
        <v>372</v>
      </c>
      <c r="G24" s="112" t="s">
        <v>95</v>
      </c>
      <c r="H24" s="113"/>
      <c r="I24" s="113">
        <v>820</v>
      </c>
    </row>
    <row r="25" spans="1:9" ht="13" customHeight="1" thickBot="1">
      <c r="A25" s="111"/>
      <c r="B25" s="112"/>
      <c r="C25" s="113">
        <f>D25</f>
        <v>1600</v>
      </c>
      <c r="D25" s="113">
        <f>SUM(D20:D24)</f>
        <v>1600</v>
      </c>
      <c r="E25" s="110"/>
      <c r="F25" s="111"/>
      <c r="G25" s="112"/>
      <c r="H25" s="113">
        <f>H27-H23</f>
        <v>1370</v>
      </c>
      <c r="I25" s="113"/>
    </row>
    <row r="26" spans="1:9" ht="13" customHeight="1" thickBot="1">
      <c r="A26" s="111"/>
      <c r="B26" s="112"/>
      <c r="C26" s="113"/>
      <c r="D26" s="114"/>
      <c r="E26" s="110"/>
      <c r="F26" s="112"/>
      <c r="G26" s="112"/>
      <c r="H26" s="113"/>
      <c r="I26" s="113"/>
    </row>
    <row r="27" spans="1:9" ht="13" customHeight="1" thickBot="1">
      <c r="A27" s="111"/>
      <c r="B27" s="112"/>
      <c r="C27" s="113"/>
      <c r="D27" s="114"/>
      <c r="E27" s="110"/>
      <c r="F27" s="111"/>
      <c r="G27" s="112"/>
      <c r="H27" s="113">
        <f>I27</f>
        <v>1570</v>
      </c>
      <c r="I27" s="113">
        <f>SUM(I22:I26)</f>
        <v>1570</v>
      </c>
    </row>
    <row r="28" spans="1:9" ht="13" customHeight="1">
      <c r="A28" s="115"/>
      <c r="B28" s="106"/>
      <c r="C28" s="106"/>
      <c r="D28" s="106"/>
      <c r="E28" s="106"/>
      <c r="F28" s="106"/>
      <c r="G28" s="106"/>
      <c r="H28" s="106"/>
      <c r="I28" s="106"/>
    </row>
    <row r="29" spans="1:9" ht="13" customHeight="1" thickBot="1">
      <c r="A29" s="142" t="s">
        <v>96</v>
      </c>
      <c r="B29" s="142"/>
      <c r="C29" s="142"/>
      <c r="D29" s="142"/>
      <c r="E29" s="106"/>
      <c r="F29" s="142" t="s">
        <v>385</v>
      </c>
      <c r="G29" s="142"/>
      <c r="H29" s="142"/>
      <c r="I29" s="142"/>
    </row>
    <row r="30" spans="1:9" ht="13" customHeight="1" thickBot="1">
      <c r="A30" s="107" t="s">
        <v>86</v>
      </c>
      <c r="B30" s="108" t="s">
        <v>87</v>
      </c>
      <c r="C30" s="108" t="s">
        <v>88</v>
      </c>
      <c r="D30" s="109" t="s">
        <v>89</v>
      </c>
      <c r="E30" s="110"/>
      <c r="F30" s="108" t="s">
        <v>86</v>
      </c>
      <c r="G30" s="108" t="s">
        <v>87</v>
      </c>
      <c r="H30" s="108" t="s">
        <v>88</v>
      </c>
      <c r="I30" s="108" t="s">
        <v>89</v>
      </c>
    </row>
    <row r="31" spans="1:9" ht="13" customHeight="1" thickBot="1">
      <c r="A31" s="111" t="s">
        <v>376</v>
      </c>
      <c r="B31" s="112" t="s">
        <v>98</v>
      </c>
      <c r="C31" s="113">
        <v>200</v>
      </c>
      <c r="D31" s="114"/>
      <c r="E31" s="110"/>
      <c r="F31" s="112" t="s">
        <v>379</v>
      </c>
      <c r="G31" s="112" t="s">
        <v>98</v>
      </c>
      <c r="H31" s="113"/>
      <c r="I31" s="113">
        <v>2600</v>
      </c>
    </row>
    <row r="32" spans="1:9" ht="13" customHeight="1" thickBot="1">
      <c r="A32" s="111" t="s">
        <v>372</v>
      </c>
      <c r="B32" s="112" t="s">
        <v>384</v>
      </c>
      <c r="C32" s="113"/>
      <c r="D32" s="114">
        <v>200</v>
      </c>
      <c r="E32" s="110"/>
      <c r="F32" s="112" t="s">
        <v>372</v>
      </c>
      <c r="G32" s="112" t="s">
        <v>95</v>
      </c>
      <c r="H32" s="113">
        <v>2600</v>
      </c>
      <c r="I32" s="113"/>
    </row>
    <row r="33" spans="1:9" ht="13" customHeight="1" thickBot="1">
      <c r="A33" s="111"/>
      <c r="B33" s="112"/>
      <c r="C33" s="113"/>
      <c r="D33" s="113"/>
      <c r="E33" s="110"/>
      <c r="F33" s="111"/>
      <c r="G33" s="112"/>
      <c r="H33" s="113"/>
      <c r="I33" s="113"/>
    </row>
    <row r="34" spans="1:9" ht="13" customHeight="1" thickBot="1">
      <c r="A34" s="111"/>
      <c r="B34" s="112"/>
      <c r="C34" s="113"/>
      <c r="D34" s="114"/>
      <c r="E34" s="110"/>
      <c r="F34" s="112"/>
      <c r="G34" s="112"/>
      <c r="H34" s="113"/>
      <c r="I34" s="113"/>
    </row>
    <row r="35" spans="1:9" ht="13" customHeight="1" thickBot="1">
      <c r="A35" s="111"/>
      <c r="B35" s="112"/>
      <c r="C35" s="113"/>
      <c r="D35" s="114"/>
      <c r="E35" s="110"/>
      <c r="F35" s="112"/>
      <c r="G35" s="112"/>
      <c r="H35" s="113"/>
      <c r="I35" s="113"/>
    </row>
    <row r="36" spans="1:9" ht="13" customHeight="1" thickBot="1">
      <c r="A36" s="111"/>
      <c r="B36" s="112"/>
      <c r="C36" s="113">
        <f>SUM(C31:C35)</f>
        <v>200</v>
      </c>
      <c r="D36" s="113">
        <f>SUM(D31:D35)</f>
        <v>200</v>
      </c>
      <c r="E36" s="110"/>
      <c r="F36" s="111"/>
      <c r="G36" s="112"/>
      <c r="H36" s="113">
        <f>SUM(H31:H35)</f>
        <v>2600</v>
      </c>
      <c r="I36" s="113">
        <f>SUM(I31:I35)</f>
        <v>2600</v>
      </c>
    </row>
    <row r="37" spans="1:9" ht="13" customHeight="1">
      <c r="A37" s="115"/>
      <c r="B37" s="106"/>
      <c r="C37" s="106"/>
      <c r="D37" s="106"/>
      <c r="E37" s="106"/>
      <c r="F37" s="106"/>
      <c r="G37" s="106"/>
      <c r="H37" s="106"/>
      <c r="I37" s="106"/>
    </row>
    <row r="38" spans="1:9" ht="13" customHeight="1" thickBot="1">
      <c r="A38" s="142" t="s">
        <v>386</v>
      </c>
      <c r="B38" s="142"/>
      <c r="C38" s="142"/>
      <c r="D38" s="142"/>
      <c r="E38" s="106"/>
      <c r="F38" s="142" t="s">
        <v>373</v>
      </c>
      <c r="G38" s="142"/>
      <c r="H38" s="142"/>
      <c r="I38" s="142"/>
    </row>
    <row r="39" spans="1:9" ht="13" customHeight="1" thickBot="1">
      <c r="A39" s="107" t="s">
        <v>86</v>
      </c>
      <c r="B39" s="108" t="s">
        <v>87</v>
      </c>
      <c r="C39" s="108" t="s">
        <v>88</v>
      </c>
      <c r="D39" s="109" t="s">
        <v>89</v>
      </c>
      <c r="E39" s="110"/>
      <c r="F39" s="108" t="s">
        <v>86</v>
      </c>
      <c r="G39" s="108" t="s">
        <v>87</v>
      </c>
      <c r="H39" s="108" t="s">
        <v>88</v>
      </c>
      <c r="I39" s="108" t="s">
        <v>89</v>
      </c>
    </row>
    <row r="40" spans="1:9" ht="13" customHeight="1" thickBot="1">
      <c r="A40" s="111" t="s">
        <v>379</v>
      </c>
      <c r="B40" s="112" t="s">
        <v>98</v>
      </c>
      <c r="C40" s="113"/>
      <c r="D40" s="114">
        <v>520</v>
      </c>
      <c r="E40" s="110"/>
      <c r="F40" s="112" t="s">
        <v>321</v>
      </c>
      <c r="G40" s="112" t="s">
        <v>392</v>
      </c>
      <c r="H40" s="113">
        <v>800</v>
      </c>
      <c r="I40" s="113"/>
    </row>
    <row r="41" spans="1:9" ht="13" customHeight="1" thickBot="1">
      <c r="A41" s="111" t="s">
        <v>372</v>
      </c>
      <c r="B41" s="112" t="s">
        <v>189</v>
      </c>
      <c r="C41" s="113">
        <v>520</v>
      </c>
      <c r="D41" s="114"/>
      <c r="E41" s="110"/>
      <c r="F41" s="112" t="s">
        <v>372</v>
      </c>
      <c r="G41" s="112" t="s">
        <v>370</v>
      </c>
      <c r="H41" s="113">
        <v>100</v>
      </c>
      <c r="I41" s="113"/>
    </row>
    <row r="42" spans="1:9" ht="13" customHeight="1" thickBot="1">
      <c r="A42" s="111"/>
      <c r="B42" s="112"/>
      <c r="C42" s="113"/>
      <c r="D42" s="113"/>
      <c r="E42" s="110"/>
      <c r="F42" s="112" t="s">
        <v>372</v>
      </c>
      <c r="G42" s="112" t="s">
        <v>95</v>
      </c>
      <c r="H42" s="113"/>
      <c r="I42" s="113">
        <v>900</v>
      </c>
    </row>
    <row r="43" spans="1:9" ht="13" customHeight="1" thickBot="1">
      <c r="A43" s="111"/>
      <c r="B43" s="112"/>
      <c r="C43" s="113"/>
      <c r="D43" s="114"/>
      <c r="E43" s="110"/>
      <c r="F43" s="111"/>
      <c r="G43" s="112"/>
      <c r="H43" s="113"/>
      <c r="I43" s="113"/>
    </row>
    <row r="44" spans="1:9" ht="13" customHeight="1" thickBot="1">
      <c r="A44" s="111"/>
      <c r="B44" s="112"/>
      <c r="C44" s="113"/>
      <c r="D44" s="114"/>
      <c r="E44" s="110"/>
      <c r="F44" s="112"/>
      <c r="G44" s="112"/>
      <c r="H44" s="113"/>
      <c r="I44" s="113"/>
    </row>
    <row r="45" spans="1:9" ht="13" customHeight="1" thickBot="1">
      <c r="A45" s="111"/>
      <c r="B45" s="112"/>
      <c r="C45" s="113">
        <f>SUM(C40:C44)</f>
        <v>520</v>
      </c>
      <c r="D45" s="113">
        <f>SUM(D40:D44)</f>
        <v>520</v>
      </c>
      <c r="E45" s="110"/>
      <c r="F45" s="112"/>
      <c r="G45" s="112"/>
      <c r="H45" s="113">
        <f>SUM(H40:H44)</f>
        <v>900</v>
      </c>
      <c r="I45" s="113">
        <f>SUM(I40:I44)</f>
        <v>900</v>
      </c>
    </row>
    <row r="46" spans="1:9" ht="13" customHeight="1">
      <c r="A46" s="115"/>
      <c r="B46" s="106"/>
      <c r="C46" s="106"/>
      <c r="D46" s="106"/>
      <c r="E46" s="106"/>
      <c r="F46" s="106"/>
      <c r="G46" s="106"/>
      <c r="H46" s="106"/>
      <c r="I46" s="106"/>
    </row>
    <row r="47" spans="1:9" ht="13" customHeight="1" thickBot="1">
      <c r="A47" s="142" t="s">
        <v>387</v>
      </c>
      <c r="B47" s="142"/>
      <c r="C47" s="142"/>
      <c r="D47" s="142"/>
      <c r="E47" s="106"/>
      <c r="F47" s="142" t="s">
        <v>93</v>
      </c>
      <c r="G47" s="142"/>
      <c r="H47" s="142"/>
      <c r="I47" s="142"/>
    </row>
    <row r="48" spans="1:9" ht="13" customHeight="1" thickBot="1">
      <c r="A48" s="107" t="s">
        <v>86</v>
      </c>
      <c r="B48" s="108" t="s">
        <v>87</v>
      </c>
      <c r="C48" s="108" t="s">
        <v>88</v>
      </c>
      <c r="D48" s="109" t="s">
        <v>89</v>
      </c>
      <c r="E48" s="110"/>
      <c r="F48" s="108" t="s">
        <v>86</v>
      </c>
      <c r="G48" s="108" t="s">
        <v>87</v>
      </c>
      <c r="H48" s="108" t="s">
        <v>88</v>
      </c>
      <c r="I48" s="108" t="s">
        <v>89</v>
      </c>
    </row>
    <row r="49" spans="1:9" ht="13" customHeight="1" thickBot="1">
      <c r="A49" s="111" t="s">
        <v>321</v>
      </c>
      <c r="B49" s="112" t="s">
        <v>98</v>
      </c>
      <c r="C49" s="113">
        <v>160</v>
      </c>
      <c r="D49" s="114"/>
      <c r="E49" s="110"/>
      <c r="F49" s="112" t="s">
        <v>377</v>
      </c>
      <c r="G49" s="112" t="s">
        <v>393</v>
      </c>
      <c r="H49" s="113">
        <v>880</v>
      </c>
      <c r="I49" s="113"/>
    </row>
    <row r="50" spans="1:9" ht="13" customHeight="1" thickBot="1">
      <c r="A50" s="111" t="s">
        <v>377</v>
      </c>
      <c r="B50" s="112" t="s">
        <v>97</v>
      </c>
      <c r="C50" s="113">
        <f>H49/5</f>
        <v>176</v>
      </c>
      <c r="D50" s="114"/>
      <c r="E50" s="110"/>
      <c r="F50" s="112" t="s">
        <v>372</v>
      </c>
      <c r="G50" s="112" t="s">
        <v>95</v>
      </c>
      <c r="H50" s="113"/>
      <c r="I50" s="113">
        <v>880</v>
      </c>
    </row>
    <row r="51" spans="1:9" ht="13" customHeight="1" thickBot="1">
      <c r="A51" s="111" t="s">
        <v>372</v>
      </c>
      <c r="B51" s="112" t="s">
        <v>189</v>
      </c>
      <c r="C51" s="113"/>
      <c r="D51" s="114">
        <v>336</v>
      </c>
      <c r="E51" s="110"/>
      <c r="F51" s="111"/>
      <c r="G51" s="112"/>
      <c r="H51" s="113">
        <f>SUM(H49:H50)</f>
        <v>880</v>
      </c>
      <c r="I51" s="113">
        <f>SUM(I49:I50)</f>
        <v>880</v>
      </c>
    </row>
    <row r="52" spans="1:9" ht="13" customHeight="1">
      <c r="A52" s="115"/>
      <c r="B52" s="106"/>
      <c r="C52" s="106"/>
      <c r="D52" s="106"/>
      <c r="E52" s="106"/>
      <c r="F52" s="106"/>
      <c r="G52" s="106"/>
      <c r="H52" s="106"/>
      <c r="I52" s="106"/>
    </row>
    <row r="53" spans="1:9" ht="13" customHeight="1" thickBot="1">
      <c r="A53" s="142" t="s">
        <v>189</v>
      </c>
      <c r="B53" s="142"/>
      <c r="C53" s="142"/>
      <c r="D53" s="142"/>
      <c r="E53" s="106"/>
      <c r="F53" s="106"/>
      <c r="G53" s="106"/>
      <c r="H53" s="106"/>
      <c r="I53" s="106"/>
    </row>
    <row r="54" spans="1:9" ht="13" customHeight="1" thickBot="1">
      <c r="A54" s="107" t="s">
        <v>86</v>
      </c>
      <c r="B54" s="108" t="s">
        <v>87</v>
      </c>
      <c r="C54" s="108" t="s">
        <v>88</v>
      </c>
      <c r="D54" s="109" t="s">
        <v>89</v>
      </c>
      <c r="E54" s="110"/>
      <c r="F54" s="108" t="s">
        <v>86</v>
      </c>
      <c r="G54" s="108" t="s">
        <v>87</v>
      </c>
      <c r="H54" s="108" t="s">
        <v>88</v>
      </c>
      <c r="I54" s="108" t="s">
        <v>89</v>
      </c>
    </row>
    <row r="55" spans="1:9" ht="13" customHeight="1" thickBot="1">
      <c r="A55" s="111" t="s">
        <v>372</v>
      </c>
      <c r="B55" s="112" t="s">
        <v>186</v>
      </c>
      <c r="C55" s="113">
        <v>336</v>
      </c>
      <c r="D55" s="114"/>
      <c r="E55" s="110"/>
      <c r="F55" s="112"/>
      <c r="G55" s="112"/>
      <c r="H55" s="113"/>
      <c r="I55" s="113"/>
    </row>
    <row r="56" spans="1:9" ht="13" customHeight="1" thickBot="1">
      <c r="A56" s="111" t="s">
        <v>372</v>
      </c>
      <c r="B56" s="112" t="s">
        <v>187</v>
      </c>
      <c r="C56" s="113"/>
      <c r="D56" s="114">
        <v>520</v>
      </c>
      <c r="E56" s="110"/>
      <c r="F56" s="112"/>
      <c r="G56" s="112"/>
      <c r="H56" s="113"/>
      <c r="I56" s="113"/>
    </row>
    <row r="57" spans="1:9" ht="13" customHeight="1" thickBot="1">
      <c r="A57" s="111" t="s">
        <v>372</v>
      </c>
      <c r="B57" s="112" t="s">
        <v>374</v>
      </c>
      <c r="C57" s="113">
        <v>184</v>
      </c>
      <c r="D57" s="114"/>
      <c r="E57" s="110"/>
      <c r="F57" s="112"/>
      <c r="G57" s="112"/>
      <c r="H57" s="113"/>
      <c r="I57" s="113"/>
    </row>
    <row r="58" spans="1:9" ht="13" customHeight="1" thickBot="1">
      <c r="A58" s="111"/>
      <c r="B58" s="112"/>
      <c r="C58" s="113">
        <f>SUM(C55:C57)</f>
        <v>520</v>
      </c>
      <c r="D58" s="114">
        <f>SUM(D56:D57)</f>
        <v>520</v>
      </c>
      <c r="E58" s="110"/>
      <c r="F58" s="112"/>
      <c r="G58" s="112"/>
      <c r="H58" s="113"/>
      <c r="I58" s="113"/>
    </row>
    <row r="59" spans="1:9" ht="13" customHeight="1">
      <c r="A59" s="115"/>
      <c r="B59" s="106"/>
      <c r="C59" s="106"/>
      <c r="D59" s="106"/>
      <c r="E59" s="106"/>
      <c r="F59" s="106"/>
      <c r="G59" s="106"/>
      <c r="H59" s="106"/>
      <c r="I59" s="106"/>
    </row>
    <row r="60" spans="1:9" ht="13" customHeight="1" thickBot="1">
      <c r="A60" s="142" t="s">
        <v>388</v>
      </c>
      <c r="B60" s="142"/>
      <c r="C60" s="142"/>
      <c r="D60" s="142"/>
      <c r="E60" s="106"/>
      <c r="F60" s="142" t="s">
        <v>389</v>
      </c>
      <c r="G60" s="142"/>
      <c r="H60" s="142"/>
      <c r="I60" s="142"/>
    </row>
    <row r="61" spans="1:9" ht="13" customHeight="1" thickBot="1">
      <c r="A61" s="107" t="s">
        <v>86</v>
      </c>
      <c r="B61" s="108" t="s">
        <v>87</v>
      </c>
      <c r="C61" s="108" t="s">
        <v>88</v>
      </c>
      <c r="D61" s="109" t="s">
        <v>89</v>
      </c>
      <c r="E61" s="110"/>
      <c r="F61" s="108" t="s">
        <v>86</v>
      </c>
      <c r="G61" s="108" t="s">
        <v>87</v>
      </c>
      <c r="H61" s="108" t="s">
        <v>88</v>
      </c>
      <c r="I61" s="108" t="s">
        <v>89</v>
      </c>
    </row>
    <row r="62" spans="1:9" ht="13" customHeight="1" thickBot="1">
      <c r="A62" s="111"/>
      <c r="B62" s="112" t="s">
        <v>385</v>
      </c>
      <c r="C62" s="113"/>
      <c r="D62" s="114">
        <v>2600</v>
      </c>
      <c r="E62" s="110"/>
      <c r="F62" s="112"/>
      <c r="G62" s="112" t="s">
        <v>370</v>
      </c>
      <c r="H62" s="113">
        <f>I6</f>
        <v>400</v>
      </c>
      <c r="I62" s="113"/>
    </row>
    <row r="63" spans="1:9" ht="13" customHeight="1" thickBot="1">
      <c r="A63" s="111"/>
      <c r="B63" s="112" t="s">
        <v>373</v>
      </c>
      <c r="C63" s="113">
        <v>900</v>
      </c>
      <c r="D63" s="114"/>
      <c r="E63" s="110"/>
      <c r="F63" s="112"/>
      <c r="G63" s="112" t="s">
        <v>98</v>
      </c>
      <c r="H63" s="113">
        <f>D50+D17</f>
        <v>2260</v>
      </c>
      <c r="I63" s="113"/>
    </row>
    <row r="64" spans="1:9" ht="13" customHeight="1" thickBot="1">
      <c r="A64" s="111"/>
      <c r="B64" s="112" t="s">
        <v>93</v>
      </c>
      <c r="C64" s="113">
        <v>880</v>
      </c>
      <c r="D64" s="114"/>
      <c r="E64" s="110"/>
      <c r="F64" s="112"/>
      <c r="G64" s="112" t="s">
        <v>97</v>
      </c>
      <c r="H64" s="113">
        <f>I16</f>
        <v>94</v>
      </c>
      <c r="I64" s="113"/>
    </row>
    <row r="65" spans="1:9" ht="13" customHeight="1" thickBot="1">
      <c r="A65" s="111"/>
      <c r="B65" s="112" t="s">
        <v>384</v>
      </c>
      <c r="C65" s="113">
        <v>820</v>
      </c>
      <c r="D65" s="114"/>
      <c r="E65" s="110"/>
      <c r="F65" s="112"/>
      <c r="G65" s="112" t="s">
        <v>375</v>
      </c>
      <c r="H65" s="113"/>
      <c r="I65" s="113">
        <f>C24</f>
        <v>1200</v>
      </c>
    </row>
    <row r="66" spans="1:9" ht="13" customHeight="1" thickBot="1">
      <c r="A66" s="111"/>
      <c r="B66" s="112"/>
      <c r="C66" s="113">
        <f>SUM(C61:C65)</f>
        <v>2600</v>
      </c>
      <c r="D66" s="113">
        <f>SUM(D61:D65)</f>
        <v>2600</v>
      </c>
      <c r="E66" s="110"/>
      <c r="F66" s="112"/>
      <c r="G66" s="112" t="s">
        <v>189</v>
      </c>
      <c r="H66" s="113"/>
      <c r="I66" s="113">
        <f>C57</f>
        <v>184</v>
      </c>
    </row>
    <row r="67" spans="1:9" ht="13" customHeight="1" thickBot="1">
      <c r="A67" s="111"/>
      <c r="B67" s="112"/>
      <c r="C67" s="113"/>
      <c r="D67" s="114"/>
      <c r="E67" s="110"/>
      <c r="F67" s="112"/>
      <c r="G67" s="112" t="s">
        <v>147</v>
      </c>
      <c r="H67" s="113"/>
      <c r="I67" s="113">
        <f>H25</f>
        <v>1370</v>
      </c>
    </row>
    <row r="68" spans="1:9" ht="13" customHeight="1" thickBot="1">
      <c r="A68" s="111"/>
      <c r="B68" s="112"/>
      <c r="C68" s="113"/>
      <c r="D68" s="114"/>
      <c r="E68" s="110"/>
      <c r="F68" s="111"/>
      <c r="G68" s="112"/>
      <c r="H68" s="113">
        <f>SUM(H62:H67)</f>
        <v>2754</v>
      </c>
      <c r="I68" s="113">
        <f>SUM(I62:I67)</f>
        <v>2754</v>
      </c>
    </row>
    <row r="69" spans="1:9" ht="13" customHeight="1">
      <c r="A69" s="23"/>
      <c r="B69" s="23"/>
      <c r="C69" s="23"/>
      <c r="D69" s="23"/>
      <c r="E69" s="23"/>
      <c r="F69" s="23"/>
      <c r="G69" s="23"/>
      <c r="H69" s="23"/>
      <c r="I69" s="23"/>
    </row>
    <row r="70" spans="1:9" ht="13" customHeight="1"/>
    <row r="71" spans="1:9" ht="13" customHeight="1"/>
    <row r="72" spans="1:9" ht="13" customHeight="1"/>
    <row r="73" spans="1:9" ht="13" customHeight="1"/>
    <row r="74" spans="1:9" ht="13" customHeight="1"/>
    <row r="75" spans="1:9" ht="13" customHeight="1"/>
    <row r="76" spans="1:9" ht="13" customHeight="1"/>
    <row r="77" spans="1:9" ht="13" customHeight="1"/>
    <row r="78" spans="1:9" ht="13" customHeight="1"/>
    <row r="79" spans="1:9" ht="13" customHeight="1"/>
    <row r="80" spans="1:9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</sheetData>
  <mergeCells count="15">
    <mergeCell ref="A53:D53"/>
    <mergeCell ref="A60:D60"/>
    <mergeCell ref="F60:I60"/>
    <mergeCell ref="A29:D29"/>
    <mergeCell ref="F29:I29"/>
    <mergeCell ref="A38:D38"/>
    <mergeCell ref="F38:I38"/>
    <mergeCell ref="A47:D47"/>
    <mergeCell ref="F47:I47"/>
    <mergeCell ref="F2:I2"/>
    <mergeCell ref="A2:D2"/>
    <mergeCell ref="F20:I20"/>
    <mergeCell ref="A11:D11"/>
    <mergeCell ref="F11:I11"/>
    <mergeCell ref="A20:D20"/>
  </mergeCells>
  <phoneticPr fontId="9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2" sqref="I32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M51"/>
  <sheetViews>
    <sheetView topLeftCell="A5" workbookViewId="0">
      <selection activeCell="K24" sqref="K24"/>
    </sheetView>
  </sheetViews>
  <sheetFormatPr baseColWidth="10" defaultRowHeight="15" x14ac:dyDescent="0"/>
  <cols>
    <col min="2" max="5" width="13" customWidth="1"/>
  </cols>
  <sheetData>
    <row r="2" spans="1:12">
      <c r="A2" s="26" t="s">
        <v>110</v>
      </c>
      <c r="B2" s="26"/>
      <c r="C2" s="26"/>
      <c r="D2" s="26"/>
      <c r="E2" s="26"/>
      <c r="F2" s="26"/>
      <c r="G2" s="26"/>
      <c r="I2" s="26"/>
      <c r="J2" s="26"/>
    </row>
    <row r="3" spans="1:12">
      <c r="A3" s="26" t="s">
        <v>77</v>
      </c>
      <c r="B3" s="27" t="s">
        <v>12</v>
      </c>
      <c r="C3" s="131" t="s">
        <v>398</v>
      </c>
      <c r="D3" s="131"/>
      <c r="E3" s="28" t="s">
        <v>13</v>
      </c>
      <c r="F3" s="26"/>
      <c r="G3" s="26" t="s">
        <v>404</v>
      </c>
      <c r="H3" s="26"/>
      <c r="I3" s="26"/>
      <c r="J3" s="26"/>
    </row>
    <row r="4" spans="1:12">
      <c r="A4" s="26"/>
      <c r="B4" s="24" t="s">
        <v>1</v>
      </c>
      <c r="C4" s="29">
        <v>8000</v>
      </c>
      <c r="D4" s="24" t="s">
        <v>11</v>
      </c>
      <c r="E4" s="24">
        <f>E11-E6-E5</f>
        <v>8325</v>
      </c>
      <c r="F4" s="26"/>
      <c r="G4" s="26"/>
      <c r="H4" s="26" t="s">
        <v>154</v>
      </c>
      <c r="I4" s="26" t="s">
        <v>155</v>
      </c>
      <c r="J4" s="26" t="s">
        <v>407</v>
      </c>
      <c r="K4" t="s">
        <v>401</v>
      </c>
      <c r="L4" s="26" t="s">
        <v>406</v>
      </c>
    </row>
    <row r="5" spans="1:12">
      <c r="A5" s="26"/>
      <c r="B5" s="24" t="s">
        <v>76</v>
      </c>
      <c r="C5" s="30">
        <f>2000+1500</f>
        <v>3500</v>
      </c>
      <c r="D5" s="24" t="s">
        <v>20</v>
      </c>
      <c r="E5" s="24">
        <f>2000-1000</f>
        <v>1000</v>
      </c>
      <c r="F5" s="26"/>
      <c r="G5" s="26" t="s">
        <v>4</v>
      </c>
      <c r="H5" s="37">
        <f>C18</f>
        <v>50</v>
      </c>
      <c r="I5" s="37">
        <f>C7</f>
        <v>80</v>
      </c>
      <c r="J5" s="119">
        <f>H5-I5</f>
        <v>-30</v>
      </c>
      <c r="K5" s="122">
        <v>0</v>
      </c>
      <c r="L5" s="123">
        <f>J5+K5</f>
        <v>-30</v>
      </c>
    </row>
    <row r="6" spans="1:12">
      <c r="A6" s="26"/>
      <c r="B6" s="24" t="s">
        <v>75</v>
      </c>
      <c r="C6" s="30">
        <v>1000</v>
      </c>
      <c r="D6" s="31" t="s">
        <v>8</v>
      </c>
      <c r="E6" s="31">
        <f>3000+1000</f>
        <v>4000</v>
      </c>
      <c r="F6" s="26"/>
      <c r="G6" s="26" t="s">
        <v>5</v>
      </c>
      <c r="H6" s="37">
        <f>C19</f>
        <v>10</v>
      </c>
      <c r="I6" s="37">
        <f>C8</f>
        <v>25</v>
      </c>
      <c r="J6" s="119">
        <f>H6-I6</f>
        <v>-15</v>
      </c>
      <c r="K6" s="122">
        <v>-25</v>
      </c>
      <c r="L6" s="123">
        <f>J6+K6</f>
        <v>-40</v>
      </c>
    </row>
    <row r="7" spans="1:12">
      <c r="A7" s="26"/>
      <c r="B7" s="24" t="s">
        <v>4</v>
      </c>
      <c r="C7" s="30">
        <v>80</v>
      </c>
      <c r="D7" s="24"/>
      <c r="E7" s="24"/>
      <c r="F7" s="26"/>
      <c r="G7" s="26" t="s">
        <v>6</v>
      </c>
      <c r="H7" s="37">
        <f>C20</f>
        <v>15</v>
      </c>
      <c r="I7" s="37">
        <f>C9</f>
        <v>20</v>
      </c>
      <c r="J7" s="119">
        <f>H7-I7</f>
        <v>-5</v>
      </c>
      <c r="K7" s="122">
        <v>-20.83</v>
      </c>
      <c r="L7" s="123">
        <f>J7+K7</f>
        <v>-25.83</v>
      </c>
    </row>
    <row r="8" spans="1:12">
      <c r="A8" s="26"/>
      <c r="B8" s="24" t="s">
        <v>5</v>
      </c>
      <c r="C8" s="30">
        <v>25</v>
      </c>
      <c r="D8" s="24"/>
      <c r="E8" s="24"/>
      <c r="F8" s="26"/>
      <c r="G8" s="26"/>
      <c r="H8" s="26"/>
      <c r="I8" s="26"/>
      <c r="J8" s="26"/>
    </row>
    <row r="9" spans="1:12" ht="21" customHeight="1">
      <c r="A9" s="26"/>
      <c r="B9" s="24" t="s">
        <v>6</v>
      </c>
      <c r="C9" s="30">
        <v>20</v>
      </c>
      <c r="D9" s="26"/>
      <c r="E9" s="26"/>
      <c r="F9" s="26"/>
      <c r="G9" s="26"/>
      <c r="H9" s="26"/>
      <c r="I9" s="26"/>
      <c r="J9" s="26"/>
    </row>
    <row r="10" spans="1:12">
      <c r="A10" s="26"/>
      <c r="B10" s="32" t="s">
        <v>7</v>
      </c>
      <c r="C10" s="33">
        <f>2200-1500</f>
        <v>700</v>
      </c>
      <c r="D10" s="34"/>
      <c r="E10" s="35"/>
      <c r="F10" s="26"/>
      <c r="G10" s="26"/>
      <c r="H10" s="26"/>
      <c r="I10" s="26"/>
      <c r="J10" s="26"/>
    </row>
    <row r="11" spans="1:12">
      <c r="A11" s="26"/>
      <c r="B11" s="25" t="s">
        <v>9</v>
      </c>
      <c r="C11" s="36">
        <f>SUM(C4:C10)</f>
        <v>13325</v>
      </c>
      <c r="D11" s="25" t="s">
        <v>18</v>
      </c>
      <c r="E11" s="25">
        <f>C11</f>
        <v>13325</v>
      </c>
      <c r="F11" s="26"/>
      <c r="G11" s="26"/>
      <c r="H11" s="26"/>
      <c r="I11" s="26"/>
      <c r="J11" s="26"/>
    </row>
    <row r="12" spans="1:12">
      <c r="A12" s="26"/>
      <c r="B12" s="26"/>
      <c r="C12" s="26"/>
      <c r="D12" s="26"/>
      <c r="E12" s="26"/>
    </row>
    <row r="13" spans="1:12">
      <c r="A13" s="26" t="s">
        <v>111</v>
      </c>
      <c r="B13" s="26"/>
      <c r="C13" s="26"/>
      <c r="D13" s="26"/>
      <c r="E13" s="26"/>
      <c r="G13" s="26" t="s">
        <v>112</v>
      </c>
      <c r="H13" s="26"/>
      <c r="I13" s="26"/>
      <c r="J13" s="26"/>
    </row>
    <row r="14" spans="1:12">
      <c r="A14" s="26" t="s">
        <v>77</v>
      </c>
      <c r="B14" s="27" t="s">
        <v>12</v>
      </c>
      <c r="C14" s="131" t="s">
        <v>403</v>
      </c>
      <c r="D14" s="131"/>
      <c r="E14" s="28" t="s">
        <v>13</v>
      </c>
      <c r="G14" s="27" t="s">
        <v>113</v>
      </c>
      <c r="H14" s="131" t="s">
        <v>115</v>
      </c>
      <c r="I14" s="131"/>
      <c r="J14" s="28" t="s">
        <v>114</v>
      </c>
    </row>
    <row r="15" spans="1:12">
      <c r="A15" s="26"/>
      <c r="B15" s="24" t="s">
        <v>1</v>
      </c>
      <c r="C15" s="29">
        <v>8000</v>
      </c>
      <c r="D15" s="24" t="s">
        <v>11</v>
      </c>
      <c r="E15" s="24">
        <f>E23-E17-E16</f>
        <v>9236.67</v>
      </c>
      <c r="G15" s="24" t="s">
        <v>78</v>
      </c>
      <c r="H15" s="29">
        <v>50</v>
      </c>
      <c r="I15" s="24" t="s">
        <v>81</v>
      </c>
      <c r="J15" s="24">
        <f>153*7.5</f>
        <v>1147.5</v>
      </c>
      <c r="K15" s="13">
        <f>J15/7.5</f>
        <v>153</v>
      </c>
    </row>
    <row r="16" spans="1:12">
      <c r="A16" s="26"/>
      <c r="B16" s="24" t="s">
        <v>76</v>
      </c>
      <c r="C16" s="30">
        <f>2000+1500</f>
        <v>3500</v>
      </c>
      <c r="D16" s="24" t="s">
        <v>20</v>
      </c>
      <c r="E16" s="24">
        <f>2000-1000</f>
        <v>1000</v>
      </c>
      <c r="G16" s="24" t="s">
        <v>79</v>
      </c>
      <c r="H16" s="30">
        <v>50</v>
      </c>
      <c r="I16" s="24"/>
      <c r="J16" s="24"/>
    </row>
    <row r="17" spans="1:13">
      <c r="A17" s="26"/>
      <c r="B17" s="24" t="s">
        <v>75</v>
      </c>
      <c r="C17" s="30">
        <v>1000</v>
      </c>
      <c r="D17" s="31" t="s">
        <v>8</v>
      </c>
      <c r="E17" s="31">
        <f>3000+1000</f>
        <v>4000</v>
      </c>
      <c r="G17" s="24" t="s">
        <v>4</v>
      </c>
      <c r="H17" s="30">
        <f>C7-C18</f>
        <v>30</v>
      </c>
      <c r="I17" s="24"/>
      <c r="J17" s="24"/>
    </row>
    <row r="18" spans="1:13">
      <c r="A18" s="37"/>
      <c r="B18" s="24" t="s">
        <v>4</v>
      </c>
      <c r="C18" s="30">
        <v>50</v>
      </c>
      <c r="D18" s="24"/>
      <c r="E18" s="24"/>
      <c r="G18" s="24" t="s">
        <v>5</v>
      </c>
      <c r="H18" s="30">
        <f>25+C8-C19</f>
        <v>40</v>
      </c>
      <c r="I18" s="24"/>
      <c r="J18" s="24"/>
    </row>
    <row r="19" spans="1:13">
      <c r="A19" s="37"/>
      <c r="B19" s="24" t="s">
        <v>5</v>
      </c>
      <c r="C19" s="30">
        <v>10</v>
      </c>
      <c r="D19" s="24"/>
      <c r="E19" s="24"/>
      <c r="G19" s="24" t="s">
        <v>6</v>
      </c>
      <c r="H19" s="30">
        <f>20.83+C9-C20</f>
        <v>25.83</v>
      </c>
      <c r="I19" s="24"/>
      <c r="J19" s="24"/>
    </row>
    <row r="20" spans="1:13">
      <c r="A20" s="37"/>
      <c r="B20" s="24" t="s">
        <v>6</v>
      </c>
      <c r="C20" s="30">
        <v>15</v>
      </c>
      <c r="D20" s="26"/>
      <c r="E20" s="26"/>
      <c r="G20" s="24" t="s">
        <v>402</v>
      </c>
      <c r="H20" s="30">
        <v>40</v>
      </c>
      <c r="I20" s="24"/>
      <c r="J20" s="24"/>
    </row>
    <row r="21" spans="1:13">
      <c r="A21" s="37"/>
      <c r="B21" s="24" t="s">
        <v>80</v>
      </c>
      <c r="C21" s="30">
        <f>20*7.5</f>
        <v>150</v>
      </c>
      <c r="D21" s="26"/>
      <c r="E21" s="26"/>
      <c r="G21" s="25" t="s">
        <v>82</v>
      </c>
      <c r="H21" s="120">
        <f>J15-H15-H16-H17-H18-H19-H20</f>
        <v>911.67</v>
      </c>
      <c r="I21" s="26"/>
      <c r="J21" s="26"/>
    </row>
    <row r="22" spans="1:13">
      <c r="A22" s="26"/>
      <c r="B22" s="32" t="s">
        <v>7</v>
      </c>
      <c r="C22" s="33">
        <f>700-50-50-40-25-20.83+133*7.5</f>
        <v>1511.67</v>
      </c>
      <c r="D22" s="34"/>
      <c r="E22" s="35"/>
      <c r="F22" s="26"/>
      <c r="G22" s="25"/>
      <c r="H22" s="36"/>
      <c r="I22" s="25"/>
      <c r="J22" s="25"/>
    </row>
    <row r="23" spans="1:13">
      <c r="A23" s="26"/>
      <c r="B23" s="25" t="s">
        <v>9</v>
      </c>
      <c r="C23" s="36">
        <f>SUM(C15:C22)</f>
        <v>14236.67</v>
      </c>
      <c r="D23" s="25" t="s">
        <v>10</v>
      </c>
      <c r="E23" s="25">
        <f>C23</f>
        <v>14236.67</v>
      </c>
      <c r="F23" s="26"/>
      <c r="G23" s="26"/>
      <c r="H23" s="26"/>
      <c r="I23" s="26"/>
      <c r="J23" s="26"/>
    </row>
    <row r="24" spans="1:13">
      <c r="A24" s="26"/>
      <c r="B24" s="26"/>
      <c r="C24" s="26"/>
      <c r="D24" s="26"/>
      <c r="E24" s="26"/>
      <c r="F24" s="26"/>
      <c r="G24" s="24" t="s">
        <v>84</v>
      </c>
      <c r="H24" s="37">
        <f>E15</f>
        <v>9236.67</v>
      </c>
      <c r="I24" s="26"/>
      <c r="J24" s="26"/>
    </row>
    <row r="25" spans="1:13">
      <c r="A25" s="26"/>
      <c r="B25" s="26"/>
      <c r="C25" s="37"/>
      <c r="D25" s="26"/>
      <c r="E25" s="26"/>
      <c r="F25" s="26"/>
      <c r="G25" s="24" t="s">
        <v>83</v>
      </c>
      <c r="H25" s="37">
        <f>E4</f>
        <v>8325</v>
      </c>
      <c r="I25" s="26"/>
      <c r="J25" s="26"/>
      <c r="M25" t="s">
        <v>399</v>
      </c>
    </row>
    <row r="26" spans="1:13">
      <c r="A26" s="26"/>
      <c r="B26" s="26"/>
      <c r="C26" s="26"/>
      <c r="D26" s="26"/>
      <c r="E26" s="26"/>
      <c r="F26" s="26"/>
      <c r="G26" s="26"/>
      <c r="H26" s="121">
        <f>H24-H25</f>
        <v>911.67000000000007</v>
      </c>
      <c r="I26" s="26"/>
      <c r="J26" s="26"/>
      <c r="M26" t="s">
        <v>400</v>
      </c>
    </row>
    <row r="27" spans="1:13">
      <c r="A27" s="26"/>
      <c r="B27" s="26"/>
      <c r="C27" s="26"/>
      <c r="D27" s="26"/>
      <c r="E27" s="26"/>
      <c r="F27" s="26"/>
      <c r="G27" s="26"/>
      <c r="H27" s="26"/>
      <c r="I27" s="26"/>
      <c r="J27" s="26"/>
      <c r="M27" t="s">
        <v>405</v>
      </c>
    </row>
    <row r="28" spans="1:13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3">
      <c r="A29" s="26" t="s">
        <v>116</v>
      </c>
      <c r="B29" s="26"/>
      <c r="C29" s="26"/>
      <c r="D29" s="26"/>
      <c r="E29" s="26"/>
      <c r="F29" s="26"/>
      <c r="G29" s="26"/>
      <c r="H29" s="26"/>
      <c r="I29" s="26"/>
      <c r="J29" s="26"/>
    </row>
    <row r="30" spans="1:13">
      <c r="A30" s="26"/>
      <c r="B30" s="27" t="s">
        <v>12</v>
      </c>
      <c r="C30" s="131" t="s">
        <v>403</v>
      </c>
      <c r="D30" s="131"/>
      <c r="E30" s="28" t="s">
        <v>13</v>
      </c>
      <c r="F30" s="26"/>
      <c r="G30" s="24" t="s">
        <v>84</v>
      </c>
      <c r="H30" s="37">
        <f>E31</f>
        <v>9736.67</v>
      </c>
      <c r="I30" s="26"/>
      <c r="J30" s="26"/>
    </row>
    <row r="31" spans="1:13">
      <c r="A31" s="26"/>
      <c r="B31" s="24" t="s">
        <v>1</v>
      </c>
      <c r="C31" s="29">
        <v>8000</v>
      </c>
      <c r="D31" s="24" t="s">
        <v>11</v>
      </c>
      <c r="E31" s="24">
        <f>E39-E33-E32</f>
        <v>9736.67</v>
      </c>
      <c r="F31" s="26"/>
      <c r="G31" s="24" t="s">
        <v>83</v>
      </c>
      <c r="H31" s="37">
        <f>E4</f>
        <v>8325</v>
      </c>
      <c r="I31" s="26"/>
      <c r="J31" s="26"/>
    </row>
    <row r="32" spans="1:13">
      <c r="A32" s="26"/>
      <c r="B32" s="24" t="s">
        <v>76</v>
      </c>
      <c r="C32" s="30">
        <f>2000+1500</f>
        <v>3500</v>
      </c>
      <c r="D32" s="24" t="s">
        <v>20</v>
      </c>
      <c r="E32" s="24">
        <f>2000-1000</f>
        <v>1000</v>
      </c>
      <c r="F32" s="26"/>
      <c r="G32" s="26" t="s">
        <v>119</v>
      </c>
      <c r="H32" s="38">
        <f>H30-H31</f>
        <v>1411.67</v>
      </c>
      <c r="I32" s="26"/>
      <c r="J32" s="26"/>
    </row>
    <row r="33" spans="1:10">
      <c r="A33" s="26"/>
      <c r="B33" s="24" t="s">
        <v>75</v>
      </c>
      <c r="C33" s="30">
        <v>1000</v>
      </c>
      <c r="D33" s="31" t="s">
        <v>8</v>
      </c>
      <c r="E33" s="31">
        <f>3000+1000</f>
        <v>4000</v>
      </c>
      <c r="F33" s="26"/>
      <c r="G33" s="39" t="s">
        <v>117</v>
      </c>
      <c r="H33" s="24">
        <v>500</v>
      </c>
      <c r="I33" s="26"/>
      <c r="J33" s="26"/>
    </row>
    <row r="34" spans="1:10">
      <c r="A34" s="26"/>
      <c r="B34" s="24" t="s">
        <v>4</v>
      </c>
      <c r="C34" s="30">
        <v>50</v>
      </c>
      <c r="D34" s="24"/>
      <c r="E34" s="24"/>
      <c r="F34" s="26"/>
      <c r="G34" s="26" t="s">
        <v>82</v>
      </c>
      <c r="H34" s="25">
        <f>H32-H33</f>
        <v>911.67000000000007</v>
      </c>
      <c r="I34" s="26"/>
      <c r="J34" s="26"/>
    </row>
    <row r="35" spans="1:10">
      <c r="A35" s="26"/>
      <c r="B35" s="24" t="s">
        <v>5</v>
      </c>
      <c r="C35" s="30">
        <v>10</v>
      </c>
      <c r="D35" s="24"/>
      <c r="E35" s="24"/>
      <c r="F35" s="26"/>
      <c r="G35" s="26"/>
      <c r="H35" s="26"/>
      <c r="I35" s="26"/>
      <c r="J35" s="26"/>
    </row>
    <row r="36" spans="1:10">
      <c r="A36" s="26"/>
      <c r="B36" s="24" t="s">
        <v>6</v>
      </c>
      <c r="C36" s="30">
        <v>15</v>
      </c>
      <c r="D36" s="26"/>
      <c r="E36" s="26"/>
      <c r="F36" s="26"/>
      <c r="G36" s="26"/>
      <c r="H36" s="26"/>
      <c r="I36" s="26"/>
      <c r="J36" s="26"/>
    </row>
    <row r="37" spans="1:10">
      <c r="A37" s="26"/>
      <c r="B37" s="24" t="s">
        <v>80</v>
      </c>
      <c r="C37" s="30">
        <f>C21</f>
        <v>150</v>
      </c>
      <c r="D37" s="26"/>
      <c r="E37" s="26"/>
      <c r="F37" s="26"/>
      <c r="G37" s="26"/>
      <c r="H37" s="26"/>
      <c r="I37" s="26"/>
      <c r="J37" s="26"/>
    </row>
    <row r="38" spans="1:10">
      <c r="A38" s="26"/>
      <c r="B38" s="32" t="s">
        <v>7</v>
      </c>
      <c r="C38" s="33">
        <f>C22+500</f>
        <v>2011.67</v>
      </c>
      <c r="D38" s="34"/>
      <c r="E38" s="35"/>
      <c r="F38" s="26"/>
      <c r="G38" s="26"/>
      <c r="H38" s="26"/>
      <c r="I38" s="26"/>
      <c r="J38" s="26"/>
    </row>
    <row r="39" spans="1:10">
      <c r="A39" s="26"/>
      <c r="B39" s="25" t="s">
        <v>9</v>
      </c>
      <c r="C39" s="36">
        <f>SUM(C31:C38)</f>
        <v>14736.67</v>
      </c>
      <c r="D39" s="25" t="s">
        <v>10</v>
      </c>
      <c r="E39" s="25">
        <f>C39</f>
        <v>14736.67</v>
      </c>
      <c r="F39" s="26"/>
      <c r="G39" s="26"/>
      <c r="H39" s="26"/>
      <c r="I39" s="26"/>
      <c r="J39" s="26"/>
    </row>
    <row r="40" spans="1:10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>
      <c r="A41" s="26" t="s">
        <v>118</v>
      </c>
      <c r="B41" s="26"/>
      <c r="C41" s="26"/>
      <c r="D41" s="26"/>
      <c r="E41" s="26"/>
      <c r="F41" s="26"/>
      <c r="G41" s="26"/>
      <c r="H41" s="26"/>
      <c r="I41" s="26"/>
      <c r="J41" s="26"/>
    </row>
    <row r="42" spans="1:10">
      <c r="A42" s="26"/>
      <c r="B42" s="27" t="s">
        <v>12</v>
      </c>
      <c r="C42" s="131" t="s">
        <v>403</v>
      </c>
      <c r="D42" s="131"/>
      <c r="E42" s="28" t="s">
        <v>13</v>
      </c>
      <c r="F42" s="26"/>
      <c r="G42" s="24" t="s">
        <v>84</v>
      </c>
      <c r="H42" s="37">
        <f>E43</f>
        <v>8736.67</v>
      </c>
      <c r="I42" s="26"/>
      <c r="J42" s="26"/>
    </row>
    <row r="43" spans="1:10">
      <c r="A43" s="26"/>
      <c r="B43" s="24" t="s">
        <v>1</v>
      </c>
      <c r="C43" s="29">
        <v>8000</v>
      </c>
      <c r="D43" s="24" t="s">
        <v>11</v>
      </c>
      <c r="E43" s="24">
        <f>E51-E45-E44</f>
        <v>8736.67</v>
      </c>
      <c r="F43" s="26"/>
      <c r="G43" s="24" t="s">
        <v>83</v>
      </c>
      <c r="H43" s="37">
        <f>E4</f>
        <v>8325</v>
      </c>
      <c r="I43" s="26"/>
      <c r="J43" s="26"/>
    </row>
    <row r="44" spans="1:10">
      <c r="A44" s="26"/>
      <c r="B44" s="24" t="s">
        <v>76</v>
      </c>
      <c r="C44" s="30">
        <f>2000+1500</f>
        <v>3500</v>
      </c>
      <c r="D44" s="24" t="s">
        <v>20</v>
      </c>
      <c r="E44" s="24">
        <f>2000-1000</f>
        <v>1000</v>
      </c>
      <c r="F44" s="26"/>
      <c r="G44" s="26" t="s">
        <v>119</v>
      </c>
      <c r="H44" s="38">
        <f>H42-H43</f>
        <v>411.67000000000007</v>
      </c>
      <c r="I44" s="26"/>
      <c r="J44" s="26"/>
    </row>
    <row r="45" spans="1:10">
      <c r="A45" s="26"/>
      <c r="B45" s="24" t="s">
        <v>75</v>
      </c>
      <c r="C45" s="30">
        <v>1000</v>
      </c>
      <c r="D45" s="31" t="s">
        <v>8</v>
      </c>
      <c r="E45" s="31">
        <f>3000+1000</f>
        <v>4000</v>
      </c>
      <c r="F45" s="26"/>
      <c r="G45" s="39" t="s">
        <v>120</v>
      </c>
      <c r="H45" s="24">
        <v>500</v>
      </c>
      <c r="I45" s="26"/>
      <c r="J45" s="26"/>
    </row>
    <row r="46" spans="1:10">
      <c r="A46" s="26"/>
      <c r="B46" s="24" t="s">
        <v>4</v>
      </c>
      <c r="C46" s="30">
        <v>50</v>
      </c>
      <c r="D46" s="24"/>
      <c r="E46" s="24"/>
      <c r="F46" s="26"/>
      <c r="G46" s="26" t="s">
        <v>82</v>
      </c>
      <c r="H46" s="25">
        <f>H44+H45</f>
        <v>911.67000000000007</v>
      </c>
      <c r="I46" s="26"/>
      <c r="J46" s="26"/>
    </row>
    <row r="47" spans="1:10">
      <c r="A47" s="26"/>
      <c r="B47" s="24" t="s">
        <v>5</v>
      </c>
      <c r="C47" s="30">
        <v>10</v>
      </c>
      <c r="D47" s="24"/>
      <c r="E47" s="24"/>
      <c r="F47" s="26"/>
      <c r="G47" s="26"/>
      <c r="H47" s="26"/>
      <c r="I47" s="26"/>
      <c r="J47" s="26"/>
    </row>
    <row r="48" spans="1:10">
      <c r="A48" s="26"/>
      <c r="B48" s="24" t="s">
        <v>6</v>
      </c>
      <c r="C48" s="30">
        <v>15</v>
      </c>
      <c r="D48" s="26"/>
      <c r="E48" s="26"/>
      <c r="F48" s="26"/>
      <c r="G48" s="26"/>
      <c r="H48" s="26"/>
      <c r="I48" s="26"/>
      <c r="J48" s="26"/>
    </row>
    <row r="49" spans="1:10">
      <c r="A49" s="26"/>
      <c r="B49" s="24" t="s">
        <v>80</v>
      </c>
      <c r="C49" s="30">
        <f>C21</f>
        <v>150</v>
      </c>
      <c r="D49" s="26"/>
      <c r="E49" s="26"/>
      <c r="F49" s="26"/>
      <c r="G49" s="26"/>
      <c r="H49" s="26"/>
      <c r="I49" s="26"/>
      <c r="J49" s="26"/>
    </row>
    <row r="50" spans="1:10">
      <c r="A50" s="26"/>
      <c r="B50" s="32" t="s">
        <v>7</v>
      </c>
      <c r="C50" s="33">
        <f>C22-500</f>
        <v>1011.6700000000001</v>
      </c>
      <c r="D50" s="34"/>
      <c r="E50" s="35"/>
      <c r="F50" s="26"/>
      <c r="G50" s="26"/>
      <c r="H50" s="26"/>
      <c r="I50" s="26"/>
      <c r="J50" s="26"/>
    </row>
    <row r="51" spans="1:10">
      <c r="A51" s="26"/>
      <c r="B51" s="25" t="s">
        <v>9</v>
      </c>
      <c r="C51" s="36">
        <f>SUM(C43:C50)</f>
        <v>13736.67</v>
      </c>
      <c r="D51" s="25" t="s">
        <v>10</v>
      </c>
      <c r="E51" s="25">
        <f>C51</f>
        <v>13736.67</v>
      </c>
      <c r="F51" s="26"/>
      <c r="G51" s="26"/>
      <c r="H51" s="26"/>
      <c r="I51" s="26"/>
      <c r="J51" s="26"/>
    </row>
  </sheetData>
  <mergeCells count="5">
    <mergeCell ref="H14:I14"/>
    <mergeCell ref="C3:D3"/>
    <mergeCell ref="C14:D14"/>
    <mergeCell ref="C30:D30"/>
    <mergeCell ref="C42:D42"/>
  </mergeCells>
  <phoneticPr fontId="9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81"/>
  <sheetViews>
    <sheetView tabSelected="1" topLeftCell="C21" workbookViewId="0">
      <selection activeCell="S56" sqref="S56"/>
    </sheetView>
  </sheetViews>
  <sheetFormatPr baseColWidth="10" defaultRowHeight="15" x14ac:dyDescent="0"/>
  <cols>
    <col min="2" max="6" width="16" customWidth="1"/>
    <col min="7" max="9" width="15" customWidth="1"/>
    <col min="13" max="13" width="3.33203125" customWidth="1"/>
    <col min="18" max="18" width="2.5" customWidth="1"/>
    <col min="23" max="23" width="3" customWidth="1"/>
  </cols>
  <sheetData>
    <row r="1" spans="1:27">
      <c r="A1" s="26" t="s">
        <v>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>
      <c r="A2" s="26" t="s">
        <v>24</v>
      </c>
      <c r="B2" s="26"/>
      <c r="C2" s="26"/>
      <c r="D2" s="26"/>
      <c r="E2" s="26"/>
      <c r="F2" s="26"/>
      <c r="G2" s="26"/>
      <c r="H2" s="40" t="s">
        <v>149</v>
      </c>
      <c r="I2" s="41" t="s">
        <v>41</v>
      </c>
      <c r="J2" s="42"/>
      <c r="K2" s="42"/>
      <c r="L2" s="42"/>
      <c r="M2" s="42"/>
      <c r="N2" s="42"/>
      <c r="O2" s="42"/>
      <c r="P2" s="42"/>
      <c r="Q2" s="43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>
      <c r="A3" s="26" t="s">
        <v>25</v>
      </c>
      <c r="B3" s="44" t="s">
        <v>12</v>
      </c>
      <c r="C3" s="134" t="s">
        <v>121</v>
      </c>
      <c r="D3" s="134"/>
      <c r="E3" s="45" t="s">
        <v>13</v>
      </c>
      <c r="F3" s="46"/>
      <c r="G3" s="46"/>
      <c r="H3" s="47"/>
      <c r="I3" s="44" t="s">
        <v>31</v>
      </c>
      <c r="J3" s="134" t="s">
        <v>30</v>
      </c>
      <c r="K3" s="134"/>
      <c r="L3" s="45" t="s">
        <v>32</v>
      </c>
      <c r="M3" s="48"/>
      <c r="N3" s="44" t="s">
        <v>31</v>
      </c>
      <c r="O3" s="134" t="s">
        <v>11</v>
      </c>
      <c r="P3" s="134"/>
      <c r="Q3" s="49" t="s">
        <v>32</v>
      </c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>
      <c r="A4" s="26"/>
      <c r="B4" s="26" t="s">
        <v>30</v>
      </c>
      <c r="C4" s="29">
        <v>1500</v>
      </c>
      <c r="D4" s="50" t="s">
        <v>11</v>
      </c>
      <c r="E4" s="24">
        <f>E8-E5</f>
        <v>6300</v>
      </c>
      <c r="F4" s="24"/>
      <c r="G4" s="24"/>
      <c r="H4" s="47"/>
      <c r="I4" s="48" t="s">
        <v>37</v>
      </c>
      <c r="J4" s="29">
        <v>1500</v>
      </c>
      <c r="K4" s="51"/>
      <c r="L4" s="31"/>
      <c r="M4" s="48"/>
      <c r="N4" s="48"/>
      <c r="O4" s="29"/>
      <c r="P4" s="48" t="s">
        <v>37</v>
      </c>
      <c r="Q4" s="30">
        <v>6300</v>
      </c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>
      <c r="A5" s="26"/>
      <c r="B5" s="26" t="s">
        <v>26</v>
      </c>
      <c r="C5" s="30">
        <v>4000</v>
      </c>
      <c r="D5" s="50" t="s">
        <v>28</v>
      </c>
      <c r="E5" s="24">
        <v>1500</v>
      </c>
      <c r="F5" s="24"/>
      <c r="G5" s="24"/>
      <c r="H5" s="47"/>
      <c r="I5" s="48"/>
      <c r="J5" s="30"/>
      <c r="K5" s="51"/>
      <c r="L5" s="31"/>
      <c r="M5" s="48"/>
      <c r="N5" s="48"/>
      <c r="O5" s="30"/>
      <c r="P5" s="51"/>
      <c r="Q5" s="30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>
      <c r="A6" s="26"/>
      <c r="B6" s="26" t="s">
        <v>27</v>
      </c>
      <c r="C6" s="30">
        <v>2000</v>
      </c>
      <c r="D6" s="52"/>
      <c r="E6" s="26"/>
      <c r="F6" s="26"/>
      <c r="G6" s="26"/>
      <c r="H6" s="47"/>
      <c r="I6" s="48"/>
      <c r="J6" s="30"/>
      <c r="K6" s="53"/>
      <c r="L6" s="48"/>
      <c r="M6" s="48"/>
      <c r="N6" s="48"/>
      <c r="O6" s="30"/>
      <c r="P6" s="53"/>
      <c r="Q6" s="54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>
      <c r="A7" s="26"/>
      <c r="B7" s="26" t="s">
        <v>7</v>
      </c>
      <c r="C7" s="30">
        <v>300</v>
      </c>
      <c r="D7" s="50"/>
      <c r="E7" s="24"/>
      <c r="F7" s="24"/>
      <c r="G7" s="24"/>
      <c r="H7" s="47"/>
      <c r="I7" s="48"/>
      <c r="J7" s="48"/>
      <c r="K7" s="48"/>
      <c r="L7" s="48"/>
      <c r="M7" s="48"/>
      <c r="N7" s="48"/>
      <c r="O7" s="48"/>
      <c r="P7" s="48"/>
      <c r="Q7" s="54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>
      <c r="A8" s="26"/>
      <c r="B8" s="55" t="s">
        <v>9</v>
      </c>
      <c r="C8" s="36">
        <f>SUM(C4:C7)</f>
        <v>7800</v>
      </c>
      <c r="D8" s="56" t="s">
        <v>18</v>
      </c>
      <c r="E8" s="25">
        <f>C8</f>
        <v>7800</v>
      </c>
      <c r="F8" s="25"/>
      <c r="G8" s="25"/>
      <c r="H8" s="47"/>
      <c r="I8" s="48"/>
      <c r="J8" s="48"/>
      <c r="K8" s="48"/>
      <c r="L8" s="48"/>
      <c r="M8" s="48"/>
      <c r="N8" s="48"/>
      <c r="O8" s="48"/>
      <c r="P8" s="48"/>
      <c r="Q8" s="54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>
      <c r="A9" s="26"/>
      <c r="B9" s="26"/>
      <c r="C9" s="26"/>
      <c r="D9" s="26"/>
      <c r="E9" s="26"/>
      <c r="F9" s="26"/>
      <c r="G9" s="26"/>
      <c r="H9" s="47"/>
      <c r="I9" s="44" t="s">
        <v>31</v>
      </c>
      <c r="J9" s="134" t="s">
        <v>26</v>
      </c>
      <c r="K9" s="134"/>
      <c r="L9" s="45" t="s">
        <v>32</v>
      </c>
      <c r="M9" s="48"/>
      <c r="N9" s="48"/>
      <c r="O9" s="48"/>
      <c r="P9" s="48"/>
      <c r="Q9" s="54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>
      <c r="A10" s="26"/>
      <c r="B10" s="26"/>
      <c r="C10" s="26"/>
      <c r="D10" s="26"/>
      <c r="E10" s="26"/>
      <c r="F10" s="26"/>
      <c r="G10" s="26"/>
      <c r="H10" s="47"/>
      <c r="I10" s="48" t="s">
        <v>37</v>
      </c>
      <c r="J10" s="29">
        <v>4000</v>
      </c>
      <c r="K10" s="51"/>
      <c r="L10" s="31"/>
      <c r="M10" s="48"/>
      <c r="N10" s="48"/>
      <c r="O10" s="48"/>
      <c r="P10" s="48"/>
      <c r="Q10" s="54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>
      <c r="A11" s="26" t="s">
        <v>38</v>
      </c>
      <c r="B11" s="44" t="s">
        <v>12</v>
      </c>
      <c r="C11" s="134" t="s">
        <v>39</v>
      </c>
      <c r="D11" s="134"/>
      <c r="E11" s="45" t="s">
        <v>13</v>
      </c>
      <c r="F11" s="46"/>
      <c r="G11" s="46"/>
      <c r="H11" s="47"/>
      <c r="I11" s="48"/>
      <c r="J11" s="30"/>
      <c r="K11" s="51"/>
      <c r="L11" s="31"/>
      <c r="M11" s="48"/>
      <c r="N11" s="48"/>
      <c r="O11" s="48"/>
      <c r="P11" s="48"/>
      <c r="Q11" s="54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>
      <c r="A12" s="26"/>
      <c r="B12" s="26" t="s">
        <v>11</v>
      </c>
      <c r="C12" s="29">
        <f>E4</f>
        <v>6300</v>
      </c>
      <c r="D12" s="26" t="s">
        <v>2</v>
      </c>
      <c r="E12" s="24">
        <f>C4</f>
        <v>1500</v>
      </c>
      <c r="F12" s="24"/>
      <c r="G12" s="24"/>
      <c r="H12" s="47"/>
      <c r="I12" s="48"/>
      <c r="J12" s="30"/>
      <c r="K12" s="53"/>
      <c r="L12" s="48"/>
      <c r="M12" s="48"/>
      <c r="N12" s="48"/>
      <c r="O12" s="48"/>
      <c r="P12" s="48"/>
      <c r="Q12" s="54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>
      <c r="A13" s="26"/>
      <c r="B13" s="26" t="s">
        <v>28</v>
      </c>
      <c r="C13" s="30">
        <f>E5</f>
        <v>1500</v>
      </c>
      <c r="D13" s="26" t="s">
        <v>26</v>
      </c>
      <c r="E13" s="24">
        <f>C5</f>
        <v>4000</v>
      </c>
      <c r="F13" s="24"/>
      <c r="G13" s="24"/>
      <c r="H13" s="47"/>
      <c r="I13" s="48"/>
      <c r="J13" s="48"/>
      <c r="K13" s="48"/>
      <c r="L13" s="48"/>
      <c r="M13" s="48"/>
      <c r="N13" s="48"/>
      <c r="O13" s="48"/>
      <c r="P13" s="48"/>
      <c r="Q13" s="54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>
      <c r="A14" s="26"/>
      <c r="B14" s="26"/>
      <c r="C14" s="30"/>
      <c r="D14" s="26" t="s">
        <v>27</v>
      </c>
      <c r="E14" s="24">
        <f>C6</f>
        <v>2000</v>
      </c>
      <c r="F14" s="24"/>
      <c r="G14" s="24"/>
      <c r="H14" s="47"/>
      <c r="I14" s="48"/>
      <c r="J14" s="48"/>
      <c r="K14" s="48"/>
      <c r="L14" s="48"/>
      <c r="M14" s="48"/>
      <c r="N14" s="48"/>
      <c r="O14" s="48"/>
      <c r="P14" s="48"/>
      <c r="Q14" s="54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>
      <c r="A15" s="26"/>
      <c r="B15" s="26"/>
      <c r="C15" s="30"/>
      <c r="D15" s="26" t="s">
        <v>7</v>
      </c>
      <c r="E15" s="24">
        <f>C7</f>
        <v>300</v>
      </c>
      <c r="F15" s="24"/>
      <c r="G15" s="24"/>
      <c r="H15" s="47"/>
      <c r="I15" s="44" t="s">
        <v>31</v>
      </c>
      <c r="J15" s="134" t="s">
        <v>27</v>
      </c>
      <c r="K15" s="134"/>
      <c r="L15" s="45" t="s">
        <v>32</v>
      </c>
      <c r="M15" s="48"/>
      <c r="N15" s="44" t="s">
        <v>31</v>
      </c>
      <c r="O15" s="134" t="s">
        <v>28</v>
      </c>
      <c r="P15" s="134"/>
      <c r="Q15" s="49" t="s">
        <v>32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>
      <c r="A16" s="26"/>
      <c r="B16" s="55"/>
      <c r="C16" s="36"/>
      <c r="D16" s="56"/>
      <c r="E16" s="25"/>
      <c r="F16" s="25"/>
      <c r="G16" s="25"/>
      <c r="H16" s="47"/>
      <c r="I16" s="48" t="s">
        <v>37</v>
      </c>
      <c r="J16" s="29">
        <v>2000</v>
      </c>
      <c r="K16" s="51"/>
      <c r="L16" s="31"/>
      <c r="M16" s="48"/>
      <c r="N16" s="48"/>
      <c r="O16" s="29"/>
      <c r="P16" s="48" t="s">
        <v>37</v>
      </c>
      <c r="Q16" s="30">
        <v>7800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>
      <c r="A17" s="26" t="s">
        <v>110</v>
      </c>
      <c r="B17" s="26"/>
      <c r="C17" s="26"/>
      <c r="D17" s="26"/>
      <c r="E17" s="26"/>
      <c r="F17" s="26"/>
      <c r="G17" s="26"/>
      <c r="H17" s="47"/>
      <c r="I17" s="48"/>
      <c r="J17" s="30"/>
      <c r="K17" s="51"/>
      <c r="L17" s="31"/>
      <c r="M17" s="48"/>
      <c r="N17" s="48"/>
      <c r="O17" s="30"/>
      <c r="P17" s="51"/>
      <c r="Q17" s="30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>
      <c r="A18" s="26"/>
      <c r="B18" s="135" t="s">
        <v>126</v>
      </c>
      <c r="C18" s="135"/>
      <c r="D18" s="26"/>
      <c r="E18" s="135" t="s">
        <v>127</v>
      </c>
      <c r="F18" s="135"/>
      <c r="G18" s="26"/>
      <c r="H18" s="47"/>
      <c r="I18" s="48"/>
      <c r="J18" s="30"/>
      <c r="K18" s="53"/>
      <c r="L18" s="48"/>
      <c r="M18" s="48"/>
      <c r="N18" s="48"/>
      <c r="O18" s="30"/>
      <c r="P18" s="53"/>
      <c r="Q18" s="54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>
      <c r="A19" s="26"/>
      <c r="B19" s="43" t="s">
        <v>122</v>
      </c>
      <c r="C19" s="39" t="s">
        <v>124</v>
      </c>
      <c r="D19" s="26"/>
      <c r="E19" s="57" t="s">
        <v>124</v>
      </c>
      <c r="F19" s="39" t="s">
        <v>122</v>
      </c>
      <c r="G19" s="26"/>
      <c r="H19" s="47"/>
      <c r="I19" s="48"/>
      <c r="J19" s="48"/>
      <c r="K19" s="48"/>
      <c r="L19" s="48"/>
      <c r="M19" s="48"/>
      <c r="N19" s="48"/>
      <c r="O19" s="48"/>
      <c r="P19" s="48"/>
      <c r="Q19" s="54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>
      <c r="A20" s="26"/>
      <c r="B20" s="58" t="s">
        <v>123</v>
      </c>
      <c r="C20" s="26" t="s">
        <v>125</v>
      </c>
      <c r="D20" s="26"/>
      <c r="E20" s="58" t="s">
        <v>125</v>
      </c>
      <c r="F20" s="39" t="s">
        <v>123</v>
      </c>
      <c r="G20" s="26"/>
      <c r="H20" s="47"/>
      <c r="I20" s="48"/>
      <c r="J20" s="48"/>
      <c r="K20" s="48"/>
      <c r="L20" s="48"/>
      <c r="M20" s="48"/>
      <c r="N20" s="48"/>
      <c r="O20" s="48"/>
      <c r="P20" s="48"/>
      <c r="Q20" s="54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>
      <c r="A21" s="26"/>
      <c r="B21" s="26"/>
      <c r="C21" s="26"/>
      <c r="D21" s="26"/>
      <c r="E21" s="26"/>
      <c r="F21" s="26"/>
      <c r="G21" s="26"/>
      <c r="H21" s="47"/>
      <c r="I21" s="44" t="s">
        <v>31</v>
      </c>
      <c r="J21" s="134" t="s">
        <v>7</v>
      </c>
      <c r="K21" s="134"/>
      <c r="L21" s="45" t="s">
        <v>32</v>
      </c>
      <c r="M21" s="48"/>
      <c r="N21" s="48"/>
      <c r="O21" s="48"/>
      <c r="P21" s="48"/>
      <c r="Q21" s="54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>
      <c r="A22" s="26"/>
      <c r="B22" s="135" t="s">
        <v>128</v>
      </c>
      <c r="C22" s="135"/>
      <c r="D22" s="26"/>
      <c r="E22" s="135" t="s">
        <v>129</v>
      </c>
      <c r="F22" s="135"/>
      <c r="G22" s="26"/>
      <c r="H22" s="47"/>
      <c r="I22" s="48" t="s">
        <v>37</v>
      </c>
      <c r="J22" s="29">
        <v>300</v>
      </c>
      <c r="K22" s="51"/>
      <c r="L22" s="31"/>
      <c r="M22" s="48"/>
      <c r="N22" s="48"/>
      <c r="O22" s="48"/>
      <c r="P22" s="48"/>
      <c r="Q22" s="54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>
      <c r="A23" s="26"/>
      <c r="B23" s="43"/>
      <c r="C23" s="39" t="s">
        <v>124</v>
      </c>
      <c r="D23" s="26"/>
      <c r="E23" s="57" t="s">
        <v>124</v>
      </c>
      <c r="F23" s="39" t="s">
        <v>123</v>
      </c>
      <c r="G23" s="26"/>
      <c r="H23" s="47"/>
      <c r="I23" s="48"/>
      <c r="J23" s="30"/>
      <c r="K23" s="51"/>
      <c r="L23" s="31"/>
      <c r="M23" s="48"/>
      <c r="N23" s="48"/>
      <c r="O23" s="48"/>
      <c r="P23" s="48"/>
      <c r="Q23" s="54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>
      <c r="A24" s="26"/>
      <c r="B24" s="58" t="s">
        <v>123</v>
      </c>
      <c r="C24" s="26" t="s">
        <v>130</v>
      </c>
      <c r="D24" s="26"/>
      <c r="E24" s="58" t="s">
        <v>130</v>
      </c>
      <c r="F24" s="26"/>
      <c r="G24" s="26"/>
      <c r="H24" s="34"/>
      <c r="I24" s="35"/>
      <c r="J24" s="33"/>
      <c r="K24" s="59"/>
      <c r="L24" s="35"/>
      <c r="M24" s="35"/>
      <c r="N24" s="35"/>
      <c r="O24" s="35"/>
      <c r="P24" s="35"/>
      <c r="Q24" s="60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>
      <c r="A26" s="26" t="s">
        <v>111</v>
      </c>
      <c r="B26" s="26"/>
      <c r="C26" s="26"/>
      <c r="D26" s="26"/>
      <c r="E26" s="26"/>
      <c r="F26" s="26"/>
      <c r="G26" s="26"/>
      <c r="H26" s="40" t="s">
        <v>150</v>
      </c>
      <c r="I26" s="41" t="s">
        <v>56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3"/>
    </row>
    <row r="27" spans="1:27">
      <c r="A27" s="26"/>
      <c r="B27" s="135" t="s">
        <v>131</v>
      </c>
      <c r="C27" s="135"/>
      <c r="D27" s="26"/>
      <c r="E27" s="135" t="s">
        <v>67</v>
      </c>
      <c r="F27" s="135"/>
      <c r="G27" s="26"/>
      <c r="H27" s="47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54"/>
    </row>
    <row r="28" spans="1:27">
      <c r="A28" s="26"/>
      <c r="B28" s="43" t="s">
        <v>132</v>
      </c>
      <c r="C28" s="39" t="s">
        <v>135</v>
      </c>
      <c r="D28" s="26"/>
      <c r="E28" s="57" t="s">
        <v>136</v>
      </c>
      <c r="F28" s="39" t="s">
        <v>140</v>
      </c>
      <c r="G28" s="26"/>
      <c r="H28" s="47"/>
      <c r="I28" s="44" t="s">
        <v>31</v>
      </c>
      <c r="J28" s="134" t="s">
        <v>30</v>
      </c>
      <c r="K28" s="134"/>
      <c r="L28" s="45" t="s">
        <v>32</v>
      </c>
      <c r="M28" s="48"/>
      <c r="N28" s="44" t="s">
        <v>31</v>
      </c>
      <c r="O28" s="134" t="s">
        <v>11</v>
      </c>
      <c r="P28" s="134"/>
      <c r="Q28" s="45" t="s">
        <v>32</v>
      </c>
      <c r="R28" s="48"/>
      <c r="S28" s="44" t="s">
        <v>31</v>
      </c>
      <c r="T28" s="61" t="s">
        <v>33</v>
      </c>
      <c r="U28" s="61"/>
      <c r="V28" s="45" t="s">
        <v>32</v>
      </c>
      <c r="W28" s="48"/>
      <c r="X28" s="48"/>
      <c r="Y28" s="48"/>
      <c r="Z28" s="48"/>
      <c r="AA28" s="54"/>
    </row>
    <row r="29" spans="1:27">
      <c r="A29" s="26"/>
      <c r="B29" s="58" t="s">
        <v>133</v>
      </c>
      <c r="C29" s="26" t="s">
        <v>134</v>
      </c>
      <c r="D29" s="26"/>
      <c r="E29" s="58" t="s">
        <v>137</v>
      </c>
      <c r="F29" s="26" t="s">
        <v>141</v>
      </c>
      <c r="G29" s="26"/>
      <c r="H29" s="47"/>
      <c r="I29" s="48" t="s">
        <v>37</v>
      </c>
      <c r="J29" s="29">
        <v>1500</v>
      </c>
      <c r="K29" s="51"/>
      <c r="L29" s="31"/>
      <c r="M29" s="48"/>
      <c r="N29" s="48"/>
      <c r="O29" s="29"/>
      <c r="P29" s="48" t="s">
        <v>37</v>
      </c>
      <c r="Q29" s="31">
        <v>6300</v>
      </c>
      <c r="R29" s="48"/>
      <c r="S29" s="48" t="s">
        <v>50</v>
      </c>
      <c r="T29" s="29">
        <v>600</v>
      </c>
      <c r="U29" s="51"/>
      <c r="V29" s="31"/>
      <c r="W29" s="48"/>
      <c r="X29" s="48"/>
      <c r="Y29" s="48"/>
      <c r="Z29" s="48"/>
      <c r="AA29" s="54"/>
    </row>
    <row r="30" spans="1:27">
      <c r="A30" s="26"/>
      <c r="B30" s="26"/>
      <c r="C30" s="26"/>
      <c r="D30" s="26"/>
      <c r="E30" s="54" t="s">
        <v>138</v>
      </c>
      <c r="F30" s="26"/>
      <c r="G30" s="26"/>
      <c r="H30" s="47"/>
      <c r="I30" s="48"/>
      <c r="J30" s="30"/>
      <c r="K30" s="51"/>
      <c r="L30" s="31"/>
      <c r="M30" s="48"/>
      <c r="N30" s="48"/>
      <c r="O30" s="30"/>
      <c r="P30" s="51"/>
      <c r="Q30" s="31"/>
      <c r="R30" s="48"/>
      <c r="S30" s="48"/>
      <c r="T30" s="30"/>
      <c r="U30" s="51"/>
      <c r="V30" s="31"/>
      <c r="W30" s="48"/>
      <c r="X30" s="48"/>
      <c r="Y30" s="48"/>
      <c r="Z30" s="48"/>
      <c r="AA30" s="54"/>
    </row>
    <row r="31" spans="1:27">
      <c r="A31" s="26"/>
      <c r="B31" s="26"/>
      <c r="C31" s="26"/>
      <c r="D31" s="26"/>
      <c r="E31" s="54" t="s">
        <v>139</v>
      </c>
      <c r="F31" s="26"/>
      <c r="G31" s="26"/>
      <c r="H31" s="47"/>
      <c r="I31" s="48"/>
      <c r="J31" s="30"/>
      <c r="K31" s="53"/>
      <c r="L31" s="48"/>
      <c r="M31" s="48"/>
      <c r="N31" s="48"/>
      <c r="O31" s="30"/>
      <c r="P31" s="53"/>
      <c r="Q31" s="48"/>
      <c r="R31" s="48"/>
      <c r="S31" s="48"/>
      <c r="T31" s="30"/>
      <c r="U31" s="53"/>
      <c r="V31" s="48"/>
      <c r="W31" s="48"/>
      <c r="X31" s="48"/>
      <c r="Y31" s="48"/>
      <c r="Z31" s="48"/>
      <c r="AA31" s="54"/>
    </row>
    <row r="32" spans="1:27">
      <c r="A32" s="26"/>
      <c r="B32" s="26"/>
      <c r="C32" s="26"/>
      <c r="D32" s="26"/>
      <c r="E32" s="54" t="s">
        <v>142</v>
      </c>
      <c r="F32" s="26" t="s">
        <v>143</v>
      </c>
      <c r="G32" s="26"/>
      <c r="H32" s="47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54"/>
    </row>
    <row r="33" spans="1:27">
      <c r="A33" s="26"/>
      <c r="B33" s="26"/>
      <c r="C33" s="26"/>
      <c r="D33" s="26"/>
      <c r="E33" s="26"/>
      <c r="F33" s="26"/>
      <c r="G33" s="26"/>
      <c r="H33" s="47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54"/>
    </row>
    <row r="34" spans="1:27">
      <c r="A34" s="26" t="s">
        <v>112</v>
      </c>
      <c r="B34" s="44" t="s">
        <v>12</v>
      </c>
      <c r="C34" s="134" t="s">
        <v>121</v>
      </c>
      <c r="D34" s="134"/>
      <c r="E34" s="45" t="s">
        <v>13</v>
      </c>
      <c r="F34" s="26"/>
      <c r="G34" s="26"/>
      <c r="H34" s="47"/>
      <c r="I34" s="44" t="s">
        <v>31</v>
      </c>
      <c r="J34" s="134" t="s">
        <v>26</v>
      </c>
      <c r="K34" s="134"/>
      <c r="L34" s="45" t="s">
        <v>32</v>
      </c>
      <c r="M34" s="48"/>
      <c r="N34" s="48"/>
      <c r="O34" s="48"/>
      <c r="P34" s="48"/>
      <c r="Q34" s="48"/>
      <c r="R34" s="48"/>
      <c r="S34" s="44" t="s">
        <v>31</v>
      </c>
      <c r="T34" s="134" t="s">
        <v>34</v>
      </c>
      <c r="U34" s="134"/>
      <c r="V34" s="45" t="s">
        <v>32</v>
      </c>
      <c r="W34" s="48"/>
      <c r="X34" s="44" t="s">
        <v>31</v>
      </c>
      <c r="Y34" s="134" t="s">
        <v>35</v>
      </c>
      <c r="Z34" s="134"/>
      <c r="AA34" s="49" t="s">
        <v>32</v>
      </c>
    </row>
    <row r="35" spans="1:27">
      <c r="A35" s="26"/>
      <c r="B35" s="26" t="s">
        <v>144</v>
      </c>
      <c r="C35" s="29">
        <v>1500</v>
      </c>
      <c r="D35" s="50" t="s">
        <v>147</v>
      </c>
      <c r="E35" s="24">
        <f>E39-E36</f>
        <v>6300</v>
      </c>
      <c r="F35" s="26"/>
      <c r="G35" s="26"/>
      <c r="H35" s="47"/>
      <c r="I35" s="48" t="s">
        <v>37</v>
      </c>
      <c r="J35" s="29">
        <v>4000</v>
      </c>
      <c r="K35" s="51"/>
      <c r="L35" s="31"/>
      <c r="M35" s="48"/>
      <c r="N35" s="48"/>
      <c r="O35" s="48"/>
      <c r="P35" s="48"/>
      <c r="Q35" s="48"/>
      <c r="R35" s="48"/>
      <c r="S35" s="48" t="s">
        <v>59</v>
      </c>
      <c r="T35" s="29">
        <v>220</v>
      </c>
      <c r="U35" s="51"/>
      <c r="V35" s="31"/>
      <c r="W35" s="48"/>
      <c r="X35" s="48"/>
      <c r="Y35" s="29"/>
      <c r="Z35" s="51" t="s">
        <v>60</v>
      </c>
      <c r="AA35" s="30">
        <v>1200</v>
      </c>
    </row>
    <row r="36" spans="1:27">
      <c r="A36" s="26"/>
      <c r="B36" s="26" t="s">
        <v>145</v>
      </c>
      <c r="C36" s="30">
        <v>4000</v>
      </c>
      <c r="D36" s="50" t="s">
        <v>148</v>
      </c>
      <c r="E36" s="24">
        <v>1500</v>
      </c>
      <c r="F36" s="26"/>
      <c r="G36" s="26"/>
      <c r="H36" s="47"/>
      <c r="I36" s="48"/>
      <c r="J36" s="30"/>
      <c r="K36" s="51"/>
      <c r="L36" s="31"/>
      <c r="M36" s="48"/>
      <c r="N36" s="48"/>
      <c r="O36" s="48"/>
      <c r="P36" s="48"/>
      <c r="Q36" s="48"/>
      <c r="R36" s="48"/>
      <c r="S36" s="48"/>
      <c r="T36" s="30"/>
      <c r="U36" s="51"/>
      <c r="V36" s="31"/>
      <c r="W36" s="48"/>
      <c r="X36" s="48"/>
      <c r="Y36" s="30"/>
      <c r="Z36" s="51"/>
      <c r="AA36" s="30"/>
    </row>
    <row r="37" spans="1:27">
      <c r="A37" s="26"/>
      <c r="B37" s="26" t="s">
        <v>146</v>
      </c>
      <c r="C37" s="30">
        <v>2000</v>
      </c>
      <c r="D37" s="52"/>
      <c r="E37" s="26"/>
      <c r="F37" s="26"/>
      <c r="G37" s="26"/>
      <c r="H37" s="47"/>
      <c r="I37" s="48"/>
      <c r="J37" s="30"/>
      <c r="K37" s="53"/>
      <c r="L37" s="48"/>
      <c r="M37" s="48"/>
      <c r="N37" s="48"/>
      <c r="O37" s="48"/>
      <c r="P37" s="48"/>
      <c r="Q37" s="48"/>
      <c r="R37" s="48"/>
      <c r="S37" s="48"/>
      <c r="T37" s="30"/>
      <c r="U37" s="53"/>
      <c r="V37" s="48"/>
      <c r="W37" s="48"/>
      <c r="X37" s="48"/>
      <c r="Y37" s="30"/>
      <c r="Z37" s="53"/>
      <c r="AA37" s="54"/>
    </row>
    <row r="38" spans="1:27">
      <c r="A38" s="26"/>
      <c r="B38" s="26" t="s">
        <v>98</v>
      </c>
      <c r="C38" s="30">
        <v>300</v>
      </c>
      <c r="D38" s="50"/>
      <c r="E38" s="24"/>
      <c r="F38" s="26"/>
      <c r="G38" s="26"/>
      <c r="H38" s="47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54"/>
    </row>
    <row r="39" spans="1:27">
      <c r="A39" s="26"/>
      <c r="B39" s="55" t="s">
        <v>9</v>
      </c>
      <c r="C39" s="36">
        <f>SUM(C35:C38)</f>
        <v>7800</v>
      </c>
      <c r="D39" s="56" t="s">
        <v>18</v>
      </c>
      <c r="E39" s="25">
        <f>C39</f>
        <v>7800</v>
      </c>
      <c r="F39" s="26"/>
      <c r="G39" s="26"/>
      <c r="H39" s="47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54"/>
    </row>
    <row r="40" spans="1:27">
      <c r="A40" s="26"/>
      <c r="B40" s="26"/>
      <c r="C40" s="26"/>
      <c r="D40" s="26"/>
      <c r="E40" s="26"/>
      <c r="F40" s="26"/>
      <c r="G40" s="26"/>
      <c r="H40" s="47"/>
      <c r="I40" s="44" t="s">
        <v>31</v>
      </c>
      <c r="J40" s="134" t="s">
        <v>27</v>
      </c>
      <c r="K40" s="134"/>
      <c r="L40" s="45" t="s">
        <v>32</v>
      </c>
      <c r="M40" s="48"/>
      <c r="N40" s="44" t="s">
        <v>31</v>
      </c>
      <c r="O40" s="134" t="s">
        <v>28</v>
      </c>
      <c r="P40" s="134"/>
      <c r="Q40" s="45" t="s">
        <v>32</v>
      </c>
      <c r="R40" s="48"/>
      <c r="S40" s="48"/>
      <c r="T40" s="48"/>
      <c r="U40" s="48"/>
      <c r="V40" s="48"/>
      <c r="W40" s="48"/>
      <c r="X40" s="44" t="s">
        <v>31</v>
      </c>
      <c r="Y40" s="134" t="s">
        <v>64</v>
      </c>
      <c r="Z40" s="134"/>
      <c r="AA40" s="49" t="s">
        <v>32</v>
      </c>
    </row>
    <row r="41" spans="1:27">
      <c r="A41" s="26"/>
      <c r="B41" s="26"/>
      <c r="C41" s="26"/>
      <c r="D41" s="26"/>
      <c r="E41" s="26"/>
      <c r="F41" s="26"/>
      <c r="G41" s="26"/>
      <c r="H41" s="47"/>
      <c r="I41" s="48" t="s">
        <v>37</v>
      </c>
      <c r="J41" s="29">
        <v>2000</v>
      </c>
      <c r="K41" s="51" t="s">
        <v>47</v>
      </c>
      <c r="L41" s="31">
        <v>600</v>
      </c>
      <c r="M41" s="48"/>
      <c r="N41" s="48"/>
      <c r="O41" s="29"/>
      <c r="P41" s="48" t="s">
        <v>37</v>
      </c>
      <c r="Q41" s="31">
        <v>7800</v>
      </c>
      <c r="R41" s="48"/>
      <c r="S41" s="48"/>
      <c r="T41" s="48"/>
      <c r="U41" s="48"/>
      <c r="V41" s="48"/>
      <c r="W41" s="48"/>
      <c r="X41" s="48"/>
      <c r="Y41" s="29"/>
      <c r="Z41" s="51" t="s">
        <v>60</v>
      </c>
      <c r="AA41" s="30">
        <v>15</v>
      </c>
    </row>
    <row r="42" spans="1:27">
      <c r="A42" s="26"/>
      <c r="B42" s="26"/>
      <c r="C42" s="26"/>
      <c r="D42" s="26"/>
      <c r="E42" s="26"/>
      <c r="F42" s="26"/>
      <c r="G42" s="26"/>
      <c r="H42" s="47"/>
      <c r="I42" s="48" t="s">
        <v>61</v>
      </c>
      <c r="J42" s="30">
        <v>1200</v>
      </c>
      <c r="K42" s="51"/>
      <c r="L42" s="31"/>
      <c r="M42" s="48"/>
      <c r="N42" s="48"/>
      <c r="O42" s="30"/>
      <c r="P42" s="51"/>
      <c r="Q42" s="31"/>
      <c r="R42" s="48"/>
      <c r="S42" s="48"/>
      <c r="T42" s="48"/>
      <c r="U42" s="48"/>
      <c r="V42" s="48"/>
      <c r="W42" s="48"/>
      <c r="X42" s="48"/>
      <c r="Y42" s="30"/>
      <c r="Z42" s="51"/>
      <c r="AA42" s="30"/>
    </row>
    <row r="43" spans="1:27">
      <c r="A43" s="26"/>
      <c r="B43" s="26"/>
      <c r="C43" s="26"/>
      <c r="D43" s="26"/>
      <c r="E43" s="26"/>
      <c r="F43" s="26"/>
      <c r="G43" s="26"/>
      <c r="H43" s="47"/>
      <c r="I43" s="48" t="s">
        <v>63</v>
      </c>
      <c r="J43" s="30">
        <v>15</v>
      </c>
      <c r="K43" s="53"/>
      <c r="L43" s="48"/>
      <c r="M43" s="48"/>
      <c r="N43" s="48"/>
      <c r="O43" s="30"/>
      <c r="P43" s="53"/>
      <c r="Q43" s="48"/>
      <c r="R43" s="48"/>
      <c r="S43" s="48"/>
      <c r="T43" s="48"/>
      <c r="U43" s="48"/>
      <c r="V43" s="48"/>
      <c r="W43" s="48"/>
      <c r="X43" s="48"/>
      <c r="Y43" s="30"/>
      <c r="Z43" s="53"/>
      <c r="AA43" s="54"/>
    </row>
    <row r="44" spans="1:27">
      <c r="A44" s="26"/>
      <c r="B44" s="26"/>
      <c r="C44" s="26"/>
      <c r="D44" s="26"/>
      <c r="E44" s="26"/>
      <c r="F44" s="26"/>
      <c r="G44" s="26"/>
      <c r="H44" s="47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54"/>
    </row>
    <row r="45" spans="1:27">
      <c r="A45" s="26"/>
      <c r="B45" s="26"/>
      <c r="C45" s="26"/>
      <c r="D45" s="26"/>
      <c r="E45" s="26"/>
      <c r="F45" s="26"/>
      <c r="G45" s="26"/>
      <c r="H45" s="47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54"/>
    </row>
    <row r="46" spans="1:27">
      <c r="A46" s="26"/>
      <c r="B46" s="26"/>
      <c r="C46" s="26"/>
      <c r="D46" s="26"/>
      <c r="E46" s="26"/>
      <c r="F46" s="26"/>
      <c r="G46" s="26"/>
      <c r="H46" s="47"/>
      <c r="I46" s="44" t="s">
        <v>31</v>
      </c>
      <c r="J46" s="134" t="s">
        <v>7</v>
      </c>
      <c r="K46" s="134"/>
      <c r="L46" s="45" t="s">
        <v>32</v>
      </c>
      <c r="M46" s="48"/>
      <c r="N46" s="48"/>
      <c r="O46" s="48"/>
      <c r="P46" s="48"/>
      <c r="Q46" s="48"/>
      <c r="R46" s="48"/>
      <c r="S46" s="44" t="s">
        <v>31</v>
      </c>
      <c r="T46" s="134" t="s">
        <v>36</v>
      </c>
      <c r="U46" s="134"/>
      <c r="V46" s="45" t="s">
        <v>32</v>
      </c>
      <c r="W46" s="48"/>
      <c r="X46" s="48"/>
      <c r="Y46" s="48"/>
      <c r="Z46" s="48"/>
      <c r="AA46" s="54"/>
    </row>
    <row r="47" spans="1:27">
      <c r="A47" s="26"/>
      <c r="B47" s="26"/>
      <c r="C47" s="26"/>
      <c r="D47" s="26"/>
      <c r="E47" s="26"/>
      <c r="F47" s="26"/>
      <c r="G47" s="26"/>
      <c r="H47" s="47"/>
      <c r="I47" s="48" t="s">
        <v>37</v>
      </c>
      <c r="J47" s="29">
        <v>300</v>
      </c>
      <c r="K47" s="51" t="s">
        <v>58</v>
      </c>
      <c r="L47" s="31">
        <v>220</v>
      </c>
      <c r="M47" s="48"/>
      <c r="N47" s="48"/>
      <c r="O47" s="48"/>
      <c r="P47" s="48"/>
      <c r="Q47" s="48"/>
      <c r="R47" s="48"/>
      <c r="S47" s="48"/>
      <c r="T47" s="29"/>
      <c r="U47" s="51" t="s">
        <v>57</v>
      </c>
      <c r="V47" s="31">
        <v>500</v>
      </c>
      <c r="W47" s="48"/>
      <c r="X47" s="48"/>
      <c r="Y47" s="48"/>
      <c r="Z47" s="48"/>
      <c r="AA47" s="54"/>
    </row>
    <row r="48" spans="1:27">
      <c r="A48" s="26"/>
      <c r="B48" s="26"/>
      <c r="C48" s="26"/>
      <c r="D48" s="26"/>
      <c r="E48" s="26"/>
      <c r="F48" s="26"/>
      <c r="G48" s="26"/>
      <c r="H48" s="47"/>
      <c r="I48" s="48" t="s">
        <v>49</v>
      </c>
      <c r="J48" s="30">
        <v>500</v>
      </c>
      <c r="K48" s="51"/>
      <c r="L48" s="31"/>
      <c r="M48" s="48"/>
      <c r="N48" s="48"/>
      <c r="O48" s="48"/>
      <c r="P48" s="48"/>
      <c r="Q48" s="48"/>
      <c r="R48" s="48"/>
      <c r="S48" s="48"/>
      <c r="T48" s="30"/>
      <c r="U48" s="51"/>
      <c r="V48" s="31"/>
      <c r="W48" s="48"/>
      <c r="X48" s="48"/>
      <c r="Y48" s="48"/>
      <c r="Z48" s="48"/>
      <c r="AA48" s="54"/>
    </row>
    <row r="49" spans="1:27">
      <c r="A49" s="26"/>
      <c r="B49" s="26"/>
      <c r="C49" s="26"/>
      <c r="D49" s="26"/>
      <c r="E49" s="26"/>
      <c r="F49" s="26"/>
      <c r="G49" s="26"/>
      <c r="H49" s="47"/>
      <c r="I49" s="48"/>
      <c r="J49" s="30"/>
      <c r="K49" s="53"/>
      <c r="L49" s="48"/>
      <c r="M49" s="48"/>
      <c r="N49" s="48"/>
      <c r="O49" s="48"/>
      <c r="P49" s="48"/>
      <c r="Q49" s="48"/>
      <c r="R49" s="48"/>
      <c r="S49" s="48"/>
      <c r="T49" s="30"/>
      <c r="U49" s="53"/>
      <c r="V49" s="48"/>
      <c r="W49" s="48"/>
      <c r="X49" s="48"/>
      <c r="Y49" s="48"/>
      <c r="Z49" s="48"/>
      <c r="AA49" s="54"/>
    </row>
    <row r="50" spans="1:27">
      <c r="A50" s="26"/>
      <c r="B50" s="26"/>
      <c r="C50" s="26"/>
      <c r="D50" s="26"/>
      <c r="E50" s="26"/>
      <c r="F50" s="26"/>
      <c r="G50" s="26"/>
      <c r="H50" s="47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54"/>
    </row>
    <row r="51" spans="1:27">
      <c r="A51" s="26"/>
      <c r="B51" s="26"/>
      <c r="C51" s="26"/>
      <c r="D51" s="26"/>
      <c r="E51" s="26"/>
      <c r="F51" s="26"/>
      <c r="G51" s="26"/>
      <c r="H51" s="34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60"/>
    </row>
    <row r="52" spans="1:27">
      <c r="I52" s="1" t="s">
        <v>65</v>
      </c>
    </row>
    <row r="53" spans="1:27">
      <c r="I53" s="4" t="s">
        <v>31</v>
      </c>
      <c r="J53" s="133" t="s">
        <v>30</v>
      </c>
      <c r="K53" s="133"/>
      <c r="L53" s="8" t="s">
        <v>32</v>
      </c>
      <c r="N53" s="4" t="s">
        <v>31</v>
      </c>
      <c r="O53" s="133" t="s">
        <v>11</v>
      </c>
      <c r="P53" s="133"/>
      <c r="Q53" s="8" t="s">
        <v>32</v>
      </c>
      <c r="S53" s="4" t="s">
        <v>31</v>
      </c>
      <c r="T53" s="12" t="s">
        <v>33</v>
      </c>
      <c r="U53" s="12"/>
      <c r="V53" s="8" t="s">
        <v>32</v>
      </c>
    </row>
    <row r="54" spans="1:27">
      <c r="A54" t="s">
        <v>42</v>
      </c>
      <c r="I54" t="s">
        <v>37</v>
      </c>
      <c r="J54" s="5">
        <v>1500</v>
      </c>
      <c r="K54" s="9" t="s">
        <v>68</v>
      </c>
      <c r="L54" s="2">
        <v>1500</v>
      </c>
      <c r="N54" t="s">
        <v>71</v>
      </c>
      <c r="O54" s="5">
        <f>AA80</f>
        <v>105</v>
      </c>
      <c r="P54" t="s">
        <v>37</v>
      </c>
      <c r="Q54" s="2">
        <v>6300</v>
      </c>
      <c r="S54" t="s">
        <v>50</v>
      </c>
      <c r="T54" s="5">
        <v>600</v>
      </c>
      <c r="U54" s="9" t="s">
        <v>71</v>
      </c>
      <c r="V54" s="2">
        <v>600</v>
      </c>
    </row>
    <row r="55" spans="1:27">
      <c r="A55" t="s">
        <v>51</v>
      </c>
      <c r="C55" t="s">
        <v>62</v>
      </c>
      <c r="E55">
        <v>600</v>
      </c>
      <c r="J55" s="6"/>
      <c r="K55" s="9"/>
      <c r="L55" s="2"/>
      <c r="N55" t="s">
        <v>68</v>
      </c>
      <c r="O55" s="6">
        <f>O56-O54</f>
        <v>6695</v>
      </c>
      <c r="P55" s="9" t="s">
        <v>73</v>
      </c>
      <c r="Q55" s="2">
        <f>T72</f>
        <v>500</v>
      </c>
      <c r="T55" s="6">
        <f>SUM(T54)</f>
        <v>600</v>
      </c>
      <c r="U55" s="9"/>
      <c r="V55" s="2">
        <f>SUM(V54)</f>
        <v>600</v>
      </c>
    </row>
    <row r="56" spans="1:27">
      <c r="A56" t="s">
        <v>52</v>
      </c>
      <c r="C56" t="s">
        <v>43</v>
      </c>
      <c r="E56">
        <v>500</v>
      </c>
      <c r="J56" s="6"/>
      <c r="K56" s="10"/>
      <c r="O56" s="6">
        <f>Q56</f>
        <v>6800</v>
      </c>
      <c r="P56" s="10"/>
      <c r="Q56" s="13">
        <f>SUM(Q54:Q55)</f>
        <v>6800</v>
      </c>
      <c r="T56" s="6"/>
      <c r="U56" s="10"/>
    </row>
    <row r="57" spans="1:27">
      <c r="A57" t="s">
        <v>53</v>
      </c>
      <c r="C57" t="s">
        <v>44</v>
      </c>
      <c r="E57">
        <v>220</v>
      </c>
    </row>
    <row r="58" spans="1:27">
      <c r="A58" t="s">
        <v>54</v>
      </c>
      <c r="C58" t="s">
        <v>45</v>
      </c>
      <c r="E58">
        <v>1200</v>
      </c>
    </row>
    <row r="59" spans="1:27">
      <c r="A59" t="s">
        <v>55</v>
      </c>
      <c r="C59" t="s">
        <v>46</v>
      </c>
      <c r="E59">
        <v>15</v>
      </c>
      <c r="I59" s="4" t="s">
        <v>31</v>
      </c>
      <c r="J59" s="133" t="s">
        <v>26</v>
      </c>
      <c r="K59" s="133"/>
      <c r="L59" s="8" t="s">
        <v>32</v>
      </c>
      <c r="S59" s="4" t="s">
        <v>31</v>
      </c>
      <c r="T59" s="133" t="s">
        <v>34</v>
      </c>
      <c r="U59" s="133"/>
      <c r="V59" s="8" t="s">
        <v>32</v>
      </c>
      <c r="X59" s="4" t="s">
        <v>31</v>
      </c>
      <c r="Y59" s="133" t="s">
        <v>35</v>
      </c>
      <c r="Z59" s="133"/>
      <c r="AA59" s="8" t="s">
        <v>32</v>
      </c>
    </row>
    <row r="60" spans="1:27">
      <c r="I60" t="s">
        <v>37</v>
      </c>
      <c r="J60" s="5">
        <v>4000</v>
      </c>
      <c r="K60" s="9" t="s">
        <v>68</v>
      </c>
      <c r="L60" s="2">
        <v>3500</v>
      </c>
      <c r="S60" t="s">
        <v>59</v>
      </c>
      <c r="T60" s="5">
        <v>220</v>
      </c>
      <c r="U60" s="9" t="s">
        <v>71</v>
      </c>
      <c r="V60" s="2">
        <v>720</v>
      </c>
      <c r="X60" t="s">
        <v>71</v>
      </c>
      <c r="Y60" s="5">
        <v>1200</v>
      </c>
      <c r="Z60" s="9" t="s">
        <v>60</v>
      </c>
      <c r="AA60" s="2">
        <v>1200</v>
      </c>
    </row>
    <row r="61" spans="1:27">
      <c r="J61" s="6"/>
      <c r="K61" s="9" t="s">
        <v>69</v>
      </c>
      <c r="L61" s="2">
        <v>500</v>
      </c>
      <c r="S61" t="s">
        <v>69</v>
      </c>
      <c r="T61" s="6">
        <f>L61</f>
        <v>500</v>
      </c>
      <c r="U61" s="9"/>
      <c r="V61" s="2"/>
      <c r="Y61" s="6">
        <f>SUM(Y60)</f>
        <v>1200</v>
      </c>
      <c r="Z61" s="9"/>
      <c r="AA61" s="2">
        <f>SUM(AA60)</f>
        <v>1200</v>
      </c>
    </row>
    <row r="62" spans="1:27">
      <c r="J62" s="6">
        <f>SUM(J60:J61)</f>
        <v>4000</v>
      </c>
      <c r="K62" s="10"/>
      <c r="L62" s="13">
        <f>SUM(L60:L61)</f>
        <v>4000</v>
      </c>
      <c r="T62" s="6">
        <f>SUM(T60:T61)</f>
        <v>720</v>
      </c>
      <c r="U62" s="10"/>
      <c r="V62" s="13">
        <f>SUM(V60:V61)</f>
        <v>720</v>
      </c>
      <c r="Y62" s="6"/>
      <c r="Z62" s="10"/>
    </row>
    <row r="65" spans="2:27">
      <c r="I65" s="4" t="s">
        <v>31</v>
      </c>
      <c r="J65" s="133" t="s">
        <v>27</v>
      </c>
      <c r="K65" s="133"/>
      <c r="L65" s="8" t="s">
        <v>32</v>
      </c>
      <c r="N65" s="4" t="s">
        <v>31</v>
      </c>
      <c r="O65" s="133" t="s">
        <v>28</v>
      </c>
      <c r="P65" s="133"/>
      <c r="Q65" s="8" t="s">
        <v>32</v>
      </c>
      <c r="X65" s="4" t="s">
        <v>31</v>
      </c>
      <c r="Y65" s="133" t="s">
        <v>64</v>
      </c>
      <c r="Z65" s="133"/>
      <c r="AA65" s="8" t="s">
        <v>32</v>
      </c>
    </row>
    <row r="66" spans="2:27">
      <c r="I66" t="s">
        <v>37</v>
      </c>
      <c r="J66" s="5">
        <v>2000</v>
      </c>
      <c r="K66" s="9" t="s">
        <v>47</v>
      </c>
      <c r="L66" s="2">
        <v>600</v>
      </c>
      <c r="N66" t="s">
        <v>68</v>
      </c>
      <c r="O66" s="5">
        <v>1500</v>
      </c>
      <c r="P66" t="s">
        <v>37</v>
      </c>
      <c r="Q66" s="2">
        <f>C13</f>
        <v>1500</v>
      </c>
      <c r="X66" t="s">
        <v>71</v>
      </c>
      <c r="Y66" s="5">
        <v>15</v>
      </c>
      <c r="Z66" s="9" t="s">
        <v>60</v>
      </c>
      <c r="AA66" s="2">
        <v>15</v>
      </c>
    </row>
    <row r="67" spans="2:27">
      <c r="I67" t="s">
        <v>61</v>
      </c>
      <c r="J67" s="6">
        <v>1200</v>
      </c>
      <c r="K67" s="9" t="s">
        <v>68</v>
      </c>
      <c r="L67" s="2">
        <f>L69-L66</f>
        <v>2615</v>
      </c>
      <c r="O67" s="6">
        <f>SUM(O66)</f>
        <v>1500</v>
      </c>
      <c r="P67" s="9"/>
      <c r="Q67" s="2">
        <f>SUM(Q66)</f>
        <v>1500</v>
      </c>
      <c r="Y67" s="6">
        <f>SUM(Y66)</f>
        <v>15</v>
      </c>
      <c r="Z67" s="9"/>
      <c r="AA67" s="6">
        <f>SUM(AA66)</f>
        <v>15</v>
      </c>
    </row>
    <row r="68" spans="2:27">
      <c r="I68" t="s">
        <v>63</v>
      </c>
      <c r="J68" s="6">
        <v>15</v>
      </c>
      <c r="K68" s="10"/>
      <c r="O68" s="6"/>
      <c r="P68" s="10"/>
      <c r="Y68" s="6"/>
      <c r="Z68" s="10"/>
    </row>
    <row r="69" spans="2:27">
      <c r="B69" s="4" t="s">
        <v>12</v>
      </c>
      <c r="C69" s="133" t="s">
        <v>29</v>
      </c>
      <c r="D69" s="133"/>
      <c r="E69" s="8" t="s">
        <v>13</v>
      </c>
      <c r="F69" s="16"/>
      <c r="G69" s="16"/>
      <c r="J69" s="13">
        <f>SUM(J66:J68)</f>
        <v>3215</v>
      </c>
      <c r="L69" s="13">
        <f>J69</f>
        <v>3215</v>
      </c>
    </row>
    <row r="70" spans="2:27">
      <c r="B70" t="s">
        <v>2</v>
      </c>
      <c r="C70" s="5">
        <f>L54</f>
        <v>1500</v>
      </c>
      <c r="D70" s="9" t="s">
        <v>11</v>
      </c>
      <c r="E70" s="2">
        <f>E74-E71</f>
        <v>6695</v>
      </c>
      <c r="F70" s="2"/>
      <c r="G70" s="2"/>
    </row>
    <row r="71" spans="2:27">
      <c r="B71" t="s">
        <v>26</v>
      </c>
      <c r="C71" s="6">
        <f>L60</f>
        <v>3500</v>
      </c>
      <c r="D71" s="9" t="s">
        <v>28</v>
      </c>
      <c r="E71" s="2">
        <f>O66</f>
        <v>1500</v>
      </c>
      <c r="F71" s="2"/>
      <c r="G71" s="2"/>
      <c r="I71" s="4" t="s">
        <v>31</v>
      </c>
      <c r="J71" s="133" t="s">
        <v>7</v>
      </c>
      <c r="K71" s="133"/>
      <c r="L71" s="8" t="s">
        <v>32</v>
      </c>
      <c r="S71" s="4" t="s">
        <v>31</v>
      </c>
      <c r="T71" s="133" t="s">
        <v>36</v>
      </c>
      <c r="U71" s="133"/>
      <c r="V71" s="8" t="s">
        <v>32</v>
      </c>
    </row>
    <row r="72" spans="2:27">
      <c r="B72" t="s">
        <v>27</v>
      </c>
      <c r="C72" s="6">
        <f>L67</f>
        <v>2615</v>
      </c>
      <c r="D72" s="10"/>
      <c r="I72" t="s">
        <v>37</v>
      </c>
      <c r="J72" s="5">
        <v>300</v>
      </c>
      <c r="K72" s="9" t="s">
        <v>58</v>
      </c>
      <c r="L72" s="2">
        <v>220</v>
      </c>
      <c r="S72" t="s">
        <v>72</v>
      </c>
      <c r="T72" s="5">
        <v>500</v>
      </c>
      <c r="U72" s="9" t="s">
        <v>57</v>
      </c>
      <c r="V72" s="2">
        <v>500</v>
      </c>
    </row>
    <row r="73" spans="2:27">
      <c r="B73" t="s">
        <v>7</v>
      </c>
      <c r="C73" s="6">
        <f>L73</f>
        <v>580</v>
      </c>
      <c r="D73" s="9"/>
      <c r="E73" s="2"/>
      <c r="F73" s="2"/>
      <c r="G73" s="2"/>
      <c r="I73" t="s">
        <v>49</v>
      </c>
      <c r="J73" s="6">
        <v>500</v>
      </c>
      <c r="K73" s="9" t="s">
        <v>68</v>
      </c>
      <c r="L73" s="2">
        <f>L74-L72</f>
        <v>580</v>
      </c>
      <c r="T73" s="6">
        <f>SUM(T72)</f>
        <v>500</v>
      </c>
      <c r="U73" s="9"/>
      <c r="V73" s="2">
        <f>SUM(V72)</f>
        <v>500</v>
      </c>
    </row>
    <row r="74" spans="2:27">
      <c r="B74" s="1" t="s">
        <v>9</v>
      </c>
      <c r="C74" s="7">
        <f>SUM(C70:C73)</f>
        <v>8195</v>
      </c>
      <c r="D74" s="11" t="s">
        <v>10</v>
      </c>
      <c r="E74" s="3">
        <f>C74</f>
        <v>8195</v>
      </c>
      <c r="F74" s="3"/>
      <c r="G74" s="3"/>
      <c r="J74" s="6">
        <f>SUM(J72:J73)</f>
        <v>800</v>
      </c>
      <c r="K74" s="10"/>
      <c r="L74" s="13">
        <f>J74</f>
        <v>800</v>
      </c>
      <c r="T74" s="6"/>
      <c r="U74" s="10"/>
    </row>
    <row r="77" spans="2:27">
      <c r="X77" s="4" t="s">
        <v>31</v>
      </c>
      <c r="Y77" s="133" t="s">
        <v>66</v>
      </c>
      <c r="Z77" s="133"/>
      <c r="AA77" s="8" t="s">
        <v>32</v>
      </c>
    </row>
    <row r="78" spans="2:27">
      <c r="Y78" s="5">
        <f>T54</f>
        <v>600</v>
      </c>
      <c r="Z78" s="9" t="s">
        <v>57</v>
      </c>
      <c r="AA78" s="2">
        <f>AA60</f>
        <v>1200</v>
      </c>
    </row>
    <row r="79" spans="2:27">
      <c r="Y79" s="6">
        <f>V60</f>
        <v>720</v>
      </c>
      <c r="Z79" s="9" t="s">
        <v>70</v>
      </c>
      <c r="AA79" s="2">
        <f>AA66</f>
        <v>15</v>
      </c>
    </row>
    <row r="80" spans="2:27">
      <c r="Y80" s="6"/>
      <c r="Z80" s="10" t="s">
        <v>72</v>
      </c>
      <c r="AA80" s="13">
        <f>AA81-AA78-AA79</f>
        <v>105</v>
      </c>
    </row>
    <row r="81" spans="25:27">
      <c r="Y81" s="13">
        <f>SUM(Y78:Y80)</f>
        <v>1320</v>
      </c>
      <c r="AA81" s="13">
        <f>Y81</f>
        <v>1320</v>
      </c>
    </row>
  </sheetData>
  <mergeCells count="37">
    <mergeCell ref="C3:D3"/>
    <mergeCell ref="J3:K3"/>
    <mergeCell ref="O3:P3"/>
    <mergeCell ref="J9:K9"/>
    <mergeCell ref="J15:K15"/>
    <mergeCell ref="O15:P15"/>
    <mergeCell ref="Y34:Z34"/>
    <mergeCell ref="C11:D11"/>
    <mergeCell ref="J28:K28"/>
    <mergeCell ref="O28:P28"/>
    <mergeCell ref="J34:K34"/>
    <mergeCell ref="J21:K21"/>
    <mergeCell ref="T34:U34"/>
    <mergeCell ref="B18:C18"/>
    <mergeCell ref="E18:F18"/>
    <mergeCell ref="B22:C22"/>
    <mergeCell ref="E22:F22"/>
    <mergeCell ref="B27:C27"/>
    <mergeCell ref="E27:F27"/>
    <mergeCell ref="C34:D34"/>
    <mergeCell ref="Y77:Z77"/>
    <mergeCell ref="J46:K46"/>
    <mergeCell ref="T46:U46"/>
    <mergeCell ref="Y40:Z40"/>
    <mergeCell ref="J53:K53"/>
    <mergeCell ref="O53:P53"/>
    <mergeCell ref="J59:K59"/>
    <mergeCell ref="T59:U59"/>
    <mergeCell ref="Y59:Z59"/>
    <mergeCell ref="J40:K40"/>
    <mergeCell ref="O40:P40"/>
    <mergeCell ref="C69:D69"/>
    <mergeCell ref="J65:K65"/>
    <mergeCell ref="O65:P65"/>
    <mergeCell ref="Y65:Z65"/>
    <mergeCell ref="J71:K71"/>
    <mergeCell ref="T71:U71"/>
  </mergeCells>
  <phoneticPr fontId="9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T40"/>
  <sheetViews>
    <sheetView workbookViewId="0">
      <selection activeCell="D25" sqref="D25"/>
    </sheetView>
  </sheetViews>
  <sheetFormatPr baseColWidth="10" defaultRowHeight="15" x14ac:dyDescent="0"/>
  <cols>
    <col min="2" max="2" width="7" customWidth="1"/>
    <col min="3" max="3" width="14.1640625" customWidth="1"/>
    <col min="4" max="5" width="10.6640625" customWidth="1"/>
    <col min="6" max="6" width="10.1640625" customWidth="1"/>
    <col min="7" max="7" width="5.5" customWidth="1"/>
  </cols>
  <sheetData>
    <row r="3" spans="1:20">
      <c r="A3" s="21" t="s">
        <v>110</v>
      </c>
      <c r="B3" s="21"/>
      <c r="C3" s="21"/>
      <c r="D3" s="21"/>
      <c r="E3" s="21"/>
      <c r="F3" s="21"/>
      <c r="G3" s="21"/>
    </row>
    <row r="4" spans="1:20">
      <c r="A4" s="21"/>
      <c r="B4" s="21"/>
      <c r="C4" s="21" t="s">
        <v>42</v>
      </c>
      <c r="D4" s="21"/>
      <c r="E4" s="21"/>
      <c r="F4" s="21"/>
      <c r="G4" s="21"/>
    </row>
    <row r="5" spans="1:20">
      <c r="A5" s="21"/>
      <c r="B5" s="21"/>
      <c r="C5" s="21" t="s">
        <v>51</v>
      </c>
      <c r="D5" s="21"/>
      <c r="E5" s="21" t="s">
        <v>62</v>
      </c>
      <c r="F5" s="21"/>
      <c r="G5" s="21">
        <v>600</v>
      </c>
    </row>
    <row r="6" spans="1:20">
      <c r="A6" s="21"/>
      <c r="B6" s="21"/>
      <c r="C6" s="21" t="s">
        <v>52</v>
      </c>
      <c r="D6" s="21"/>
      <c r="E6" s="21" t="s">
        <v>43</v>
      </c>
      <c r="F6" s="21"/>
      <c r="G6" s="21">
        <v>500</v>
      </c>
    </row>
    <row r="7" spans="1:20">
      <c r="A7" s="21"/>
      <c r="B7" s="21"/>
      <c r="C7" s="21" t="s">
        <v>53</v>
      </c>
      <c r="D7" s="21"/>
      <c r="E7" s="21" t="s">
        <v>44</v>
      </c>
      <c r="F7" s="21"/>
      <c r="G7" s="21">
        <v>220</v>
      </c>
    </row>
    <row r="8" spans="1:20">
      <c r="A8" s="21"/>
      <c r="B8" s="21"/>
      <c r="C8" s="21" t="s">
        <v>54</v>
      </c>
      <c r="D8" s="21"/>
      <c r="E8" s="21" t="s">
        <v>45</v>
      </c>
      <c r="F8" s="21"/>
      <c r="G8" s="21">
        <v>1200</v>
      </c>
    </row>
    <row r="9" spans="1:20">
      <c r="A9" s="21"/>
      <c r="B9" s="21"/>
      <c r="C9" s="21" t="s">
        <v>55</v>
      </c>
      <c r="D9" s="21"/>
      <c r="E9" s="21" t="s">
        <v>46</v>
      </c>
      <c r="F9" s="21"/>
      <c r="G9" s="21">
        <v>15</v>
      </c>
    </row>
    <row r="12" spans="1:20">
      <c r="D12" s="2"/>
      <c r="E12" s="2"/>
    </row>
    <row r="15" spans="1:20">
      <c r="A15" t="s">
        <v>111</v>
      </c>
    </row>
    <row r="16" spans="1:20">
      <c r="B16" s="136" t="s">
        <v>104</v>
      </c>
      <c r="C16" s="137"/>
      <c r="D16" s="137"/>
      <c r="E16" s="138"/>
      <c r="G16" s="136" t="s">
        <v>105</v>
      </c>
      <c r="H16" s="137"/>
      <c r="I16" s="137"/>
      <c r="J16" s="138"/>
      <c r="L16" s="136" t="s">
        <v>104</v>
      </c>
      <c r="M16" s="137"/>
      <c r="N16" s="137"/>
      <c r="O16" s="138"/>
      <c r="Q16" s="136" t="s">
        <v>105</v>
      </c>
      <c r="R16" s="137"/>
      <c r="S16" s="137"/>
      <c r="T16" s="138"/>
    </row>
    <row r="17" spans="1:20">
      <c r="B17" s="14" t="s">
        <v>86</v>
      </c>
      <c r="C17" s="14" t="s">
        <v>87</v>
      </c>
      <c r="D17" s="14" t="s">
        <v>88</v>
      </c>
      <c r="E17" s="14" t="s">
        <v>89</v>
      </c>
      <c r="G17" s="14" t="s">
        <v>86</v>
      </c>
      <c r="H17" s="14" t="s">
        <v>87</v>
      </c>
      <c r="I17" s="14" t="s">
        <v>88</v>
      </c>
      <c r="J17" s="14" t="s">
        <v>89</v>
      </c>
      <c r="L17" s="14" t="s">
        <v>86</v>
      </c>
      <c r="M17" s="14" t="s">
        <v>87</v>
      </c>
      <c r="N17" s="14" t="s">
        <v>88</v>
      </c>
      <c r="O17" s="14" t="s">
        <v>89</v>
      </c>
      <c r="Q17" s="14" t="s">
        <v>86</v>
      </c>
      <c r="R17" s="14" t="s">
        <v>87</v>
      </c>
      <c r="S17" s="14" t="s">
        <v>88</v>
      </c>
      <c r="T17" s="14" t="s">
        <v>89</v>
      </c>
    </row>
    <row r="18" spans="1:20">
      <c r="B18" s="14" t="s">
        <v>106</v>
      </c>
      <c r="C18" s="14" t="s">
        <v>39</v>
      </c>
      <c r="D18" s="15">
        <v>4000</v>
      </c>
      <c r="E18" s="15"/>
      <c r="G18" s="14" t="s">
        <v>107</v>
      </c>
      <c r="H18" s="14" t="s">
        <v>98</v>
      </c>
      <c r="I18" s="15">
        <v>220</v>
      </c>
      <c r="J18" s="15"/>
      <c r="L18" s="14" t="s">
        <v>106</v>
      </c>
      <c r="M18" s="14" t="s">
        <v>39</v>
      </c>
      <c r="N18" s="15">
        <v>4000</v>
      </c>
      <c r="O18" s="15"/>
      <c r="Q18" s="14" t="s">
        <v>107</v>
      </c>
      <c r="R18" s="14" t="s">
        <v>98</v>
      </c>
      <c r="S18" s="15">
        <v>220</v>
      </c>
      <c r="T18" s="15"/>
    </row>
    <row r="19" spans="1:20">
      <c r="B19" s="14"/>
      <c r="C19" s="14"/>
      <c r="D19" s="15"/>
      <c r="E19" s="15"/>
      <c r="G19" s="14" t="s">
        <v>151</v>
      </c>
      <c r="H19" s="14" t="s">
        <v>97</v>
      </c>
      <c r="I19" s="15">
        <v>6000</v>
      </c>
      <c r="J19" s="15"/>
      <c r="L19" s="19" t="s">
        <v>90</v>
      </c>
      <c r="M19" s="19" t="s">
        <v>153</v>
      </c>
      <c r="N19" s="20"/>
      <c r="O19" s="20">
        <v>500</v>
      </c>
      <c r="Q19" s="14" t="s">
        <v>151</v>
      </c>
      <c r="R19" s="14" t="s">
        <v>97</v>
      </c>
      <c r="S19" s="15">
        <v>6000</v>
      </c>
      <c r="T19" s="15"/>
    </row>
    <row r="20" spans="1:20">
      <c r="B20" s="14"/>
      <c r="C20" s="14"/>
      <c r="D20" s="15"/>
      <c r="E20" s="15"/>
      <c r="G20" s="14"/>
      <c r="H20" s="14"/>
      <c r="I20" s="15"/>
      <c r="J20" s="15"/>
      <c r="L20" s="19" t="s">
        <v>90</v>
      </c>
      <c r="M20" s="19" t="s">
        <v>152</v>
      </c>
      <c r="N20" s="20"/>
      <c r="O20" s="20">
        <v>3500</v>
      </c>
      <c r="Q20" s="19" t="s">
        <v>90</v>
      </c>
      <c r="R20" s="19" t="str">
        <f>L16</f>
        <v>1 Handelswarenvorrat</v>
      </c>
      <c r="S20" s="20">
        <v>500</v>
      </c>
      <c r="T20" s="20"/>
    </row>
    <row r="21" spans="1:20">
      <c r="B21" s="14"/>
      <c r="C21" s="14"/>
      <c r="D21" s="15"/>
      <c r="E21" s="15"/>
      <c r="G21" s="14"/>
      <c r="H21" s="14"/>
      <c r="I21" s="15"/>
      <c r="J21" s="15"/>
      <c r="L21" s="19"/>
      <c r="M21" s="19"/>
      <c r="N21" s="20">
        <f>SUM(N18:N20)</f>
        <v>4000</v>
      </c>
      <c r="O21" s="20">
        <f>SUM(O19:O20)</f>
        <v>4000</v>
      </c>
      <c r="Q21" s="19">
        <v>31.12</v>
      </c>
      <c r="R21" s="19" t="s">
        <v>95</v>
      </c>
      <c r="S21" s="20"/>
      <c r="T21" s="20">
        <f>T22-T20-T19-T18</f>
        <v>6720</v>
      </c>
    </row>
    <row r="22" spans="1:20">
      <c r="B22" s="14"/>
      <c r="C22" s="14"/>
      <c r="D22" s="15"/>
      <c r="E22" s="15"/>
      <c r="G22" s="14"/>
      <c r="H22" s="14"/>
      <c r="I22" s="15"/>
      <c r="J22" s="15"/>
      <c r="L22" s="14"/>
      <c r="M22" s="14"/>
      <c r="N22" s="15"/>
      <c r="O22" s="15"/>
      <c r="Q22" s="19"/>
      <c r="R22" s="19"/>
      <c r="S22" s="20">
        <f>SUM(S18:S21)</f>
        <v>6720</v>
      </c>
      <c r="T22" s="20">
        <f>S22</f>
        <v>6720</v>
      </c>
    </row>
    <row r="23" spans="1:20">
      <c r="B23" s="14"/>
      <c r="C23" s="14"/>
      <c r="D23" s="15"/>
      <c r="E23" s="15"/>
      <c r="G23" s="14"/>
      <c r="H23" s="14"/>
      <c r="I23" s="15"/>
      <c r="J23" s="15"/>
      <c r="L23" s="14"/>
      <c r="M23" s="14"/>
      <c r="N23" s="15"/>
      <c r="O23" s="15"/>
      <c r="Q23" s="14"/>
      <c r="R23" s="14"/>
      <c r="S23" s="15"/>
      <c r="T23" s="15"/>
    </row>
    <row r="24" spans="1:20">
      <c r="B24" s="14"/>
      <c r="C24" s="14"/>
      <c r="D24" s="15"/>
      <c r="E24" s="15"/>
      <c r="G24" s="14"/>
      <c r="H24" s="14"/>
      <c r="I24" s="15"/>
      <c r="J24" s="15"/>
      <c r="L24" s="14"/>
      <c r="M24" s="14"/>
      <c r="N24" s="15"/>
      <c r="O24" s="15"/>
      <c r="Q24" s="14"/>
      <c r="R24" s="14"/>
      <c r="S24" s="15"/>
      <c r="T24" s="15"/>
    </row>
    <row r="26" spans="1:20">
      <c r="C26" s="2" t="s">
        <v>154</v>
      </c>
      <c r="D26" s="17">
        <v>3500</v>
      </c>
    </row>
    <row r="27" spans="1:20">
      <c r="C27" s="2" t="s">
        <v>155</v>
      </c>
      <c r="D27" s="17">
        <v>4000</v>
      </c>
    </row>
    <row r="28" spans="1:20">
      <c r="C28" s="2" t="s">
        <v>156</v>
      </c>
      <c r="D28" s="18">
        <f>D26-D27</f>
        <v>-500</v>
      </c>
      <c r="H28" t="s">
        <v>157</v>
      </c>
    </row>
    <row r="31" spans="1:20">
      <c r="A31" t="s">
        <v>158</v>
      </c>
    </row>
    <row r="32" spans="1:20">
      <c r="B32" s="136" t="s">
        <v>95</v>
      </c>
      <c r="C32" s="137"/>
      <c r="D32" s="137"/>
      <c r="E32" s="138"/>
      <c r="G32" s="136" t="s">
        <v>96</v>
      </c>
      <c r="H32" s="137"/>
      <c r="I32" s="137"/>
      <c r="J32" s="138"/>
      <c r="L32" s="136" t="s">
        <v>95</v>
      </c>
      <c r="M32" s="137"/>
      <c r="N32" s="137"/>
      <c r="O32" s="138"/>
      <c r="Q32" s="136" t="s">
        <v>96</v>
      </c>
      <c r="R32" s="137"/>
      <c r="S32" s="137"/>
      <c r="T32" s="138"/>
    </row>
    <row r="33" spans="2:20">
      <c r="B33" s="14" t="s">
        <v>86</v>
      </c>
      <c r="C33" s="14" t="s">
        <v>87</v>
      </c>
      <c r="D33" s="14" t="s">
        <v>88</v>
      </c>
      <c r="E33" s="14" t="s">
        <v>89</v>
      </c>
      <c r="G33" s="14" t="s">
        <v>86</v>
      </c>
      <c r="H33" s="14" t="s">
        <v>87</v>
      </c>
      <c r="I33" s="14" t="s">
        <v>88</v>
      </c>
      <c r="J33" s="14" t="s">
        <v>89</v>
      </c>
      <c r="L33" s="14" t="s">
        <v>86</v>
      </c>
      <c r="M33" s="14" t="s">
        <v>87</v>
      </c>
      <c r="N33" s="14" t="s">
        <v>88</v>
      </c>
      <c r="O33" s="14" t="s">
        <v>89</v>
      </c>
      <c r="Q33" s="14" t="s">
        <v>86</v>
      </c>
      <c r="R33" s="14" t="s">
        <v>87</v>
      </c>
      <c r="S33" s="14" t="s">
        <v>88</v>
      </c>
      <c r="T33" s="14" t="s">
        <v>89</v>
      </c>
    </row>
    <row r="34" spans="2:20">
      <c r="B34" s="14" t="s">
        <v>90</v>
      </c>
      <c r="C34" s="14" t="s">
        <v>91</v>
      </c>
      <c r="D34" s="15"/>
      <c r="E34" s="15">
        <v>13000</v>
      </c>
      <c r="G34" s="14" t="s">
        <v>48</v>
      </c>
      <c r="H34" s="14" t="s">
        <v>98</v>
      </c>
      <c r="I34" s="15"/>
      <c r="J34" s="15">
        <v>200</v>
      </c>
      <c r="L34" s="14" t="s">
        <v>90</v>
      </c>
      <c r="M34" s="14" t="s">
        <v>91</v>
      </c>
      <c r="N34" s="15"/>
      <c r="O34" s="15">
        <v>13000</v>
      </c>
      <c r="Q34" s="14" t="s">
        <v>160</v>
      </c>
      <c r="R34" s="14" t="s">
        <v>98</v>
      </c>
      <c r="S34" s="15"/>
      <c r="T34" s="15">
        <v>200</v>
      </c>
    </row>
    <row r="35" spans="2:20">
      <c r="B35" s="14" t="s">
        <v>90</v>
      </c>
      <c r="C35" s="14" t="s">
        <v>92</v>
      </c>
      <c r="D35" s="15">
        <v>4200</v>
      </c>
      <c r="E35" s="15"/>
      <c r="G35" s="14" t="s">
        <v>99</v>
      </c>
      <c r="H35" s="14" t="s">
        <v>97</v>
      </c>
      <c r="I35" s="15">
        <v>70</v>
      </c>
      <c r="J35" s="15"/>
      <c r="L35" s="14" t="s">
        <v>90</v>
      </c>
      <c r="M35" s="14" t="s">
        <v>92</v>
      </c>
      <c r="N35" s="15">
        <v>4200</v>
      </c>
      <c r="O35" s="15"/>
      <c r="Q35" s="14" t="s">
        <v>99</v>
      </c>
      <c r="R35" s="14" t="s">
        <v>97</v>
      </c>
      <c r="S35" s="15">
        <v>70</v>
      </c>
      <c r="T35" s="15"/>
    </row>
    <row r="36" spans="2:20">
      <c r="B36" s="14" t="s">
        <v>90</v>
      </c>
      <c r="C36" s="14" t="s">
        <v>93</v>
      </c>
      <c r="D36" s="15">
        <f>700*12</f>
        <v>8400</v>
      </c>
      <c r="E36" s="15"/>
      <c r="G36" s="14" t="s">
        <v>100</v>
      </c>
      <c r="H36" s="14" t="s">
        <v>101</v>
      </c>
      <c r="I36" s="15">
        <v>500</v>
      </c>
      <c r="J36" s="15"/>
      <c r="L36" s="14" t="s">
        <v>90</v>
      </c>
      <c r="M36" s="14" t="s">
        <v>93</v>
      </c>
      <c r="N36" s="15">
        <f>700*12</f>
        <v>8400</v>
      </c>
      <c r="O36" s="15"/>
      <c r="Q36" s="19" t="s">
        <v>90</v>
      </c>
      <c r="R36" s="19" t="s">
        <v>101</v>
      </c>
      <c r="S36" s="20">
        <v>600</v>
      </c>
      <c r="T36" s="15"/>
    </row>
    <row r="37" spans="2:20">
      <c r="B37" s="14" t="s">
        <v>90</v>
      </c>
      <c r="C37" s="14" t="s">
        <v>94</v>
      </c>
      <c r="D37" s="15">
        <v>1050</v>
      </c>
      <c r="E37" s="15"/>
      <c r="G37" s="14"/>
      <c r="H37" s="14"/>
      <c r="I37" s="15"/>
      <c r="J37" s="15"/>
      <c r="L37" s="14" t="s">
        <v>90</v>
      </c>
      <c r="M37" s="14" t="s">
        <v>94</v>
      </c>
      <c r="N37" s="15">
        <v>1050</v>
      </c>
      <c r="O37" s="15"/>
      <c r="Q37" s="19" t="s">
        <v>90</v>
      </c>
      <c r="R37" s="19" t="s">
        <v>11</v>
      </c>
      <c r="S37" s="20"/>
      <c r="T37" s="20">
        <f>T38-T34</f>
        <v>470</v>
      </c>
    </row>
    <row r="38" spans="2:20">
      <c r="B38" s="14"/>
      <c r="C38" s="14"/>
      <c r="D38" s="15"/>
      <c r="E38" s="15"/>
      <c r="G38" s="14"/>
      <c r="H38" s="14"/>
      <c r="I38" s="15"/>
      <c r="J38" s="15"/>
      <c r="L38" s="19" t="s">
        <v>90</v>
      </c>
      <c r="M38" s="19" t="s">
        <v>159</v>
      </c>
      <c r="N38" s="20"/>
      <c r="O38" s="20">
        <v>500</v>
      </c>
      <c r="Q38" s="14"/>
      <c r="R38" s="14"/>
      <c r="S38" s="20">
        <f>SUM(S35:S37)</f>
        <v>670</v>
      </c>
      <c r="T38" s="20">
        <f>S38+L45+P50</f>
        <v>670</v>
      </c>
    </row>
    <row r="39" spans="2:20">
      <c r="B39" s="14"/>
      <c r="C39" s="14"/>
      <c r="D39" s="15"/>
      <c r="E39" s="15"/>
      <c r="G39" s="14"/>
      <c r="H39" s="14"/>
      <c r="I39" s="15"/>
      <c r="J39" s="15"/>
      <c r="L39" s="19" t="s">
        <v>90</v>
      </c>
      <c r="M39" s="19" t="s">
        <v>67</v>
      </c>
      <c r="N39" s="20"/>
      <c r="O39" s="20">
        <f>N40-O38-O34</f>
        <v>150</v>
      </c>
      <c r="Q39" s="14"/>
      <c r="R39" s="14"/>
      <c r="S39" s="20"/>
      <c r="T39" s="20"/>
    </row>
    <row r="40" spans="2:20">
      <c r="B40" s="14"/>
      <c r="C40" s="14"/>
      <c r="D40" s="15"/>
      <c r="E40" s="15"/>
      <c r="G40" s="14"/>
      <c r="H40" s="14"/>
      <c r="I40" s="15"/>
      <c r="J40" s="15"/>
      <c r="L40" s="14"/>
      <c r="M40" s="14"/>
      <c r="N40" s="20">
        <f>SUM(N35:N39)</f>
        <v>13650</v>
      </c>
      <c r="O40" s="20">
        <f>SUM(O34:O39)</f>
        <v>13650</v>
      </c>
      <c r="Q40" s="14"/>
      <c r="R40" s="14"/>
      <c r="S40" s="15"/>
      <c r="T40" s="15"/>
    </row>
  </sheetData>
  <mergeCells count="8">
    <mergeCell ref="Q16:T16"/>
    <mergeCell ref="L32:O32"/>
    <mergeCell ref="Q32:T32"/>
    <mergeCell ref="B32:E32"/>
    <mergeCell ref="G32:J32"/>
    <mergeCell ref="B16:E16"/>
    <mergeCell ref="G16:J16"/>
    <mergeCell ref="L16:O16"/>
  </mergeCells>
  <phoneticPr fontId="9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2"/>
  <sheetViews>
    <sheetView workbookViewId="0">
      <selection activeCell="F51" sqref="F51"/>
    </sheetView>
  </sheetViews>
  <sheetFormatPr baseColWidth="10" defaultRowHeight="15" x14ac:dyDescent="0"/>
  <cols>
    <col min="2" max="2" width="26.5" customWidth="1"/>
  </cols>
  <sheetData>
    <row r="1" spans="1:9">
      <c r="A1" s="26"/>
      <c r="B1" s="26"/>
      <c r="C1" s="26"/>
      <c r="D1" s="26"/>
      <c r="E1" s="26"/>
      <c r="F1" s="26"/>
      <c r="G1" s="26"/>
      <c r="H1" s="26"/>
      <c r="I1" s="26"/>
    </row>
    <row r="2" spans="1:9">
      <c r="A2" s="26"/>
      <c r="B2" s="26"/>
      <c r="C2" s="26"/>
      <c r="D2" s="26"/>
      <c r="E2" s="26"/>
      <c r="F2" s="26"/>
      <c r="G2" s="26"/>
      <c r="H2" s="26"/>
      <c r="I2" s="26"/>
    </row>
    <row r="3" spans="1:9">
      <c r="A3" s="26"/>
      <c r="B3" s="26"/>
      <c r="C3" s="26"/>
      <c r="D3" s="26"/>
      <c r="E3" s="26"/>
      <c r="F3" s="26"/>
      <c r="G3" s="26"/>
      <c r="H3" s="26"/>
      <c r="I3" s="26"/>
    </row>
    <row r="4" spans="1:9">
      <c r="A4" s="26"/>
      <c r="B4" s="26"/>
      <c r="C4" s="26"/>
      <c r="D4" s="26"/>
      <c r="E4" s="26"/>
      <c r="F4" s="26"/>
      <c r="G4" s="26"/>
      <c r="H4" s="26"/>
      <c r="I4" s="26"/>
    </row>
    <row r="5" spans="1:9">
      <c r="A5" s="26"/>
      <c r="B5" s="26"/>
      <c r="C5" s="26"/>
      <c r="D5" s="26"/>
      <c r="E5" s="26"/>
      <c r="F5" s="26"/>
      <c r="G5" s="26"/>
      <c r="H5" s="26"/>
      <c r="I5" s="26"/>
    </row>
    <row r="6" spans="1:9">
      <c r="A6" s="26"/>
      <c r="B6" s="26"/>
      <c r="C6" s="26"/>
      <c r="D6" s="26"/>
      <c r="E6" s="26"/>
      <c r="F6" s="26"/>
      <c r="G6" s="26"/>
      <c r="H6" s="26"/>
      <c r="I6" s="26"/>
    </row>
    <row r="7" spans="1:9">
      <c r="A7" s="26" t="s">
        <v>110</v>
      </c>
      <c r="B7" s="26"/>
      <c r="C7" s="26"/>
      <c r="D7" s="26"/>
      <c r="E7" s="26"/>
      <c r="F7" s="26"/>
      <c r="G7" s="26"/>
      <c r="H7" s="26"/>
      <c r="I7" s="26"/>
    </row>
    <row r="8" spans="1:9" ht="16" thickBot="1">
      <c r="A8" s="26"/>
      <c r="B8" s="26"/>
      <c r="C8" s="26"/>
      <c r="D8" s="26"/>
      <c r="E8" s="26"/>
      <c r="F8" s="26"/>
      <c r="G8" s="26"/>
      <c r="H8" s="26"/>
      <c r="I8" s="26"/>
    </row>
    <row r="9" spans="1:9" ht="29" thickBot="1">
      <c r="A9" s="26"/>
      <c r="B9" s="62" t="s">
        <v>161</v>
      </c>
      <c r="C9" s="63" t="s">
        <v>162</v>
      </c>
      <c r="D9" s="63" t="s">
        <v>163</v>
      </c>
      <c r="E9" s="63" t="s">
        <v>164</v>
      </c>
      <c r="F9" s="63" t="s">
        <v>165</v>
      </c>
      <c r="G9" s="63" t="s">
        <v>166</v>
      </c>
      <c r="H9" s="63" t="s">
        <v>167</v>
      </c>
      <c r="I9" s="26"/>
    </row>
    <row r="10" spans="1:9" ht="57" thickBot="1">
      <c r="A10" s="26"/>
      <c r="B10" s="64" t="s">
        <v>395</v>
      </c>
      <c r="C10" s="65" t="s">
        <v>40</v>
      </c>
      <c r="D10" s="66" t="s">
        <v>169</v>
      </c>
      <c r="E10" s="65"/>
      <c r="F10" s="66" t="s">
        <v>169</v>
      </c>
      <c r="G10" s="67">
        <v>0.1</v>
      </c>
      <c r="H10" s="65" t="s">
        <v>170</v>
      </c>
      <c r="I10" s="26"/>
    </row>
    <row r="11" spans="1:9" ht="29" thickBot="1">
      <c r="A11" s="26"/>
      <c r="B11" s="64" t="s">
        <v>396</v>
      </c>
      <c r="C11" s="66" t="s">
        <v>169</v>
      </c>
      <c r="D11" s="65"/>
      <c r="E11" s="65"/>
      <c r="F11" s="65"/>
      <c r="G11" s="65"/>
      <c r="H11" s="65"/>
      <c r="I11" s="26"/>
    </row>
    <row r="12" spans="1:9" ht="43" thickBot="1">
      <c r="A12" s="26"/>
      <c r="B12" s="64" t="s">
        <v>175</v>
      </c>
      <c r="C12" s="65" t="s">
        <v>40</v>
      </c>
      <c r="D12" s="66" t="s">
        <v>169</v>
      </c>
      <c r="E12" s="65"/>
      <c r="F12" s="66" t="s">
        <v>169</v>
      </c>
      <c r="G12" s="67">
        <v>0.1</v>
      </c>
      <c r="H12" s="65" t="s">
        <v>170</v>
      </c>
      <c r="I12" s="26"/>
    </row>
    <row r="13" spans="1:9" ht="57" thickBot="1">
      <c r="A13" s="26"/>
      <c r="B13" s="64" t="s">
        <v>168</v>
      </c>
      <c r="C13" s="65" t="s">
        <v>40</v>
      </c>
      <c r="D13" s="66" t="s">
        <v>169</v>
      </c>
      <c r="E13" s="65"/>
      <c r="F13" s="66" t="s">
        <v>169</v>
      </c>
      <c r="G13" s="67">
        <v>0.2</v>
      </c>
      <c r="H13" s="65" t="s">
        <v>171</v>
      </c>
      <c r="I13" s="26"/>
    </row>
    <row r="14" spans="1:9" ht="29" thickBot="1">
      <c r="A14" s="26"/>
      <c r="B14" s="64" t="s">
        <v>179</v>
      </c>
      <c r="C14" s="65" t="s">
        <v>40</v>
      </c>
      <c r="D14" s="66" t="s">
        <v>169</v>
      </c>
      <c r="E14" s="65"/>
      <c r="F14" s="66" t="s">
        <v>169</v>
      </c>
      <c r="G14" s="67">
        <v>0.1</v>
      </c>
      <c r="H14" s="65" t="s">
        <v>171</v>
      </c>
      <c r="I14" s="26"/>
    </row>
    <row r="15" spans="1:9" ht="57" thickBot="1">
      <c r="A15" s="26"/>
      <c r="B15" s="64" t="s">
        <v>178</v>
      </c>
      <c r="C15" s="65" t="s">
        <v>40</v>
      </c>
      <c r="D15" s="66" t="s">
        <v>169</v>
      </c>
      <c r="E15" s="66" t="s">
        <v>169</v>
      </c>
      <c r="F15" s="65"/>
      <c r="G15" s="65"/>
      <c r="H15" s="65"/>
      <c r="I15" s="26"/>
    </row>
    <row r="16" spans="1:9">
      <c r="A16" s="26"/>
      <c r="B16" s="26"/>
      <c r="C16" s="26"/>
      <c r="D16" s="26"/>
      <c r="E16" s="26"/>
      <c r="F16" s="26"/>
      <c r="G16" s="26"/>
      <c r="H16" s="26"/>
      <c r="I16" s="26"/>
    </row>
    <row r="17" spans="1:9">
      <c r="A17" s="26" t="s">
        <v>111</v>
      </c>
      <c r="B17" s="26"/>
      <c r="C17" s="26"/>
      <c r="D17" s="26"/>
      <c r="E17" s="26"/>
      <c r="F17" s="26"/>
      <c r="G17" s="26"/>
      <c r="H17" s="26"/>
      <c r="I17" s="26"/>
    </row>
    <row r="18" spans="1:9" ht="28">
      <c r="A18" s="68">
        <v>1</v>
      </c>
      <c r="B18" s="69" t="s">
        <v>172</v>
      </c>
      <c r="C18" s="26"/>
      <c r="D18" s="26"/>
      <c r="E18" s="26"/>
      <c r="F18" s="26"/>
      <c r="G18" s="26"/>
      <c r="H18" s="26"/>
      <c r="I18" s="26"/>
    </row>
    <row r="19" spans="1:9">
      <c r="A19" s="68">
        <v>2</v>
      </c>
      <c r="B19" s="69" t="s">
        <v>173</v>
      </c>
      <c r="C19" s="26"/>
      <c r="D19" s="26"/>
      <c r="E19" s="26"/>
      <c r="F19" s="26"/>
      <c r="G19" s="26"/>
      <c r="H19" s="26"/>
      <c r="I19" s="26"/>
    </row>
    <row r="20" spans="1:9" ht="28">
      <c r="A20" s="68">
        <v>3</v>
      </c>
      <c r="B20" s="69" t="s">
        <v>174</v>
      </c>
      <c r="C20" s="26"/>
      <c r="D20" s="26"/>
      <c r="E20" s="26"/>
      <c r="F20" s="26"/>
      <c r="G20" s="26"/>
      <c r="H20" s="26"/>
      <c r="I20" s="26"/>
    </row>
    <row r="21" spans="1:9">
      <c r="A21" s="68">
        <v>4</v>
      </c>
      <c r="B21" s="69" t="s">
        <v>176</v>
      </c>
      <c r="C21" s="26"/>
      <c r="D21" s="26"/>
      <c r="E21" s="26"/>
      <c r="F21" s="26"/>
      <c r="G21" s="26"/>
      <c r="H21" s="26"/>
      <c r="I21" s="26"/>
    </row>
    <row r="22" spans="1:9" ht="28">
      <c r="A22" s="68">
        <v>5</v>
      </c>
      <c r="B22" s="69" t="s">
        <v>180</v>
      </c>
      <c r="C22" s="26"/>
      <c r="D22" s="26"/>
      <c r="E22" s="26"/>
      <c r="F22" s="26"/>
      <c r="G22" s="26"/>
      <c r="H22" s="26"/>
      <c r="I22" s="26"/>
    </row>
    <row r="23" spans="1:9">
      <c r="A23" s="68">
        <v>6</v>
      </c>
      <c r="B23" s="69" t="s">
        <v>177</v>
      </c>
      <c r="C23" s="26"/>
      <c r="D23" s="26"/>
      <c r="E23" s="26"/>
      <c r="F23" s="26"/>
      <c r="G23" s="26"/>
      <c r="H23" s="26"/>
      <c r="I23" s="26"/>
    </row>
    <row r="24" spans="1:9">
      <c r="A24" s="26"/>
      <c r="B24" s="26"/>
      <c r="C24" s="26"/>
      <c r="D24" s="26"/>
      <c r="E24" s="26"/>
      <c r="F24" s="26"/>
      <c r="G24" s="26"/>
      <c r="H24" s="26"/>
      <c r="I24" s="26"/>
    </row>
    <row r="25" spans="1:9">
      <c r="A25" s="26"/>
      <c r="B25" s="26"/>
      <c r="C25" s="26"/>
      <c r="D25" s="26"/>
      <c r="E25" s="26"/>
      <c r="F25" s="26"/>
      <c r="G25" s="26"/>
      <c r="H25" s="26"/>
      <c r="I25" s="26"/>
    </row>
    <row r="26" spans="1:9">
      <c r="A26" s="26"/>
      <c r="B26" s="26"/>
      <c r="C26" s="26"/>
      <c r="D26" s="26"/>
      <c r="E26" s="26"/>
      <c r="F26" s="26"/>
      <c r="G26" s="26"/>
      <c r="H26" s="26"/>
      <c r="I26" s="26"/>
    </row>
    <row r="27" spans="1:9">
      <c r="A27" s="70" t="s">
        <v>181</v>
      </c>
      <c r="B27" s="26"/>
      <c r="C27" s="26"/>
      <c r="D27" s="26"/>
      <c r="E27" s="26"/>
      <c r="F27" s="26"/>
      <c r="G27" s="26"/>
      <c r="H27" s="26"/>
      <c r="I27" s="26"/>
    </row>
    <row r="28" spans="1:9">
      <c r="A28" s="71" t="s">
        <v>397</v>
      </c>
      <c r="B28" s="26"/>
      <c r="C28" s="26"/>
      <c r="D28" s="26"/>
      <c r="E28" s="26"/>
      <c r="F28" s="26"/>
      <c r="G28" s="26"/>
      <c r="H28" s="26"/>
      <c r="I28" s="26"/>
    </row>
    <row r="29" spans="1:9">
      <c r="A29" s="72"/>
      <c r="B29" s="73" t="s">
        <v>195</v>
      </c>
      <c r="C29" s="73" t="s">
        <v>196</v>
      </c>
      <c r="D29" s="73" t="s">
        <v>197</v>
      </c>
      <c r="E29" s="26"/>
      <c r="F29" s="26"/>
      <c r="G29" s="26"/>
      <c r="H29" s="26"/>
      <c r="I29" s="26"/>
    </row>
    <row r="30" spans="1:9">
      <c r="A30" s="72"/>
      <c r="B30" s="73"/>
      <c r="C30" s="73" t="s">
        <v>200</v>
      </c>
      <c r="D30" s="73" t="s">
        <v>195</v>
      </c>
      <c r="E30" s="26" t="s">
        <v>24</v>
      </c>
      <c r="F30" s="73" t="s">
        <v>197</v>
      </c>
      <c r="G30" s="26"/>
      <c r="H30" s="26"/>
      <c r="I30" s="26"/>
    </row>
    <row r="31" spans="1:9">
      <c r="A31" s="72"/>
      <c r="B31" s="73" t="s">
        <v>198</v>
      </c>
      <c r="C31" s="74">
        <v>10</v>
      </c>
      <c r="D31" s="74">
        <v>15</v>
      </c>
      <c r="E31" s="24">
        <v>20</v>
      </c>
      <c r="F31" s="74"/>
      <c r="G31" s="26"/>
      <c r="H31" s="26"/>
      <c r="I31" s="26"/>
    </row>
    <row r="32" spans="1:9">
      <c r="A32" s="72"/>
      <c r="B32" s="75">
        <v>0.2</v>
      </c>
      <c r="C32" s="74">
        <f>C31*$B32</f>
        <v>2</v>
      </c>
      <c r="D32" s="74">
        <f t="shared" ref="D32:E32" si="0">D31*$B32</f>
        <v>3</v>
      </c>
      <c r="E32" s="74">
        <f t="shared" si="0"/>
        <v>4</v>
      </c>
      <c r="F32" s="74"/>
      <c r="G32" s="26"/>
      <c r="H32" s="26"/>
      <c r="I32" s="26"/>
    </row>
    <row r="33" spans="1:9">
      <c r="A33" s="72"/>
      <c r="B33" s="73" t="s">
        <v>199</v>
      </c>
      <c r="C33" s="74">
        <f>C31+C32</f>
        <v>12</v>
      </c>
      <c r="D33" s="74">
        <f t="shared" ref="D33:E33" si="1">D31+D32</f>
        <v>18</v>
      </c>
      <c r="E33" s="74">
        <f t="shared" si="1"/>
        <v>24</v>
      </c>
      <c r="F33" s="74"/>
      <c r="G33" s="26"/>
      <c r="H33" s="26"/>
      <c r="I33" s="26"/>
    </row>
    <row r="34" spans="1:9">
      <c r="A34" s="72"/>
      <c r="B34" s="73"/>
      <c r="C34" s="74"/>
      <c r="D34" s="74"/>
      <c r="E34" s="24"/>
      <c r="F34" s="24"/>
      <c r="G34" s="26"/>
      <c r="H34" s="26"/>
      <c r="I34" s="26"/>
    </row>
    <row r="35" spans="1:9">
      <c r="A35" s="72"/>
      <c r="B35" s="26"/>
      <c r="C35" s="24"/>
      <c r="D35" s="24"/>
      <c r="E35" s="24"/>
      <c r="F35" s="24"/>
      <c r="G35" s="26"/>
      <c r="H35" s="26"/>
      <c r="I35" s="26"/>
    </row>
    <row r="36" spans="1:9">
      <c r="A36" s="70" t="s">
        <v>182</v>
      </c>
      <c r="B36" s="26"/>
      <c r="C36" s="24"/>
      <c r="D36" s="24"/>
      <c r="E36" s="24"/>
      <c r="F36" s="24"/>
      <c r="G36" s="26"/>
      <c r="H36" s="26"/>
      <c r="I36" s="26"/>
    </row>
    <row r="37" spans="1:9">
      <c r="A37" s="70" t="s">
        <v>183</v>
      </c>
      <c r="B37" s="70" t="s">
        <v>184</v>
      </c>
      <c r="C37" s="76" t="s">
        <v>185</v>
      </c>
      <c r="D37" s="24"/>
      <c r="E37" s="24"/>
      <c r="F37" s="24"/>
      <c r="G37" s="26"/>
      <c r="H37" s="26"/>
      <c r="I37" s="26"/>
    </row>
    <row r="38" spans="1:9">
      <c r="A38" s="26"/>
      <c r="B38" s="26"/>
      <c r="C38" s="24" t="s">
        <v>200</v>
      </c>
      <c r="D38" s="24" t="s">
        <v>195</v>
      </c>
      <c r="E38" s="24" t="s">
        <v>24</v>
      </c>
      <c r="F38" s="24"/>
      <c r="G38" s="26"/>
      <c r="H38" s="26"/>
      <c r="I38" s="26"/>
    </row>
    <row r="39" spans="1:9">
      <c r="A39" s="26"/>
      <c r="B39" s="26" t="s">
        <v>201</v>
      </c>
      <c r="C39" s="24">
        <f>C32</f>
        <v>2</v>
      </c>
      <c r="D39" s="24">
        <f>D32</f>
        <v>3</v>
      </c>
      <c r="E39" s="24">
        <f>E32</f>
        <v>4</v>
      </c>
      <c r="F39" s="24"/>
      <c r="G39" s="26"/>
      <c r="H39" s="26"/>
      <c r="I39" s="26"/>
    </row>
    <row r="40" spans="1:9">
      <c r="A40" s="26"/>
      <c r="B40" s="26"/>
      <c r="C40" s="24">
        <v>0</v>
      </c>
      <c r="D40" s="24">
        <f>C39</f>
        <v>2</v>
      </c>
      <c r="E40" s="24">
        <f>D39</f>
        <v>3</v>
      </c>
      <c r="F40" s="24"/>
      <c r="G40" s="26"/>
      <c r="H40" s="26"/>
      <c r="I40" s="26"/>
    </row>
    <row r="41" spans="1:9">
      <c r="A41" s="26"/>
      <c r="B41" s="26"/>
      <c r="C41" s="24">
        <f>C39-C40</f>
        <v>2</v>
      </c>
      <c r="D41" s="24">
        <f>D39-D40</f>
        <v>1</v>
      </c>
      <c r="E41" s="24">
        <f>E39-E40</f>
        <v>1</v>
      </c>
      <c r="F41" s="24">
        <f>SUM(C41:E41)</f>
        <v>4</v>
      </c>
      <c r="G41" s="26"/>
      <c r="H41" s="26"/>
      <c r="I41" s="26"/>
    </row>
    <row r="42" spans="1:9">
      <c r="A42" s="26"/>
      <c r="B42" s="26"/>
      <c r="C42" s="26"/>
      <c r="D42" s="26"/>
      <c r="E42" s="26"/>
      <c r="F42" s="26"/>
      <c r="G42" s="26"/>
      <c r="H42" s="26"/>
      <c r="I42" s="26"/>
    </row>
    <row r="43" spans="1:9">
      <c r="A43" s="26"/>
      <c r="B43" s="26"/>
      <c r="C43" s="26"/>
      <c r="D43" s="26"/>
      <c r="E43" s="26"/>
      <c r="F43" s="26"/>
      <c r="G43" s="26"/>
      <c r="H43" s="26"/>
      <c r="I43" s="26"/>
    </row>
    <row r="44" spans="1:9">
      <c r="A44" s="26"/>
      <c r="B44" s="26"/>
      <c r="C44" s="26"/>
      <c r="D44" s="26"/>
      <c r="E44" s="26"/>
      <c r="F44" s="26"/>
      <c r="G44" s="26"/>
      <c r="H44" s="26"/>
      <c r="I44" s="26"/>
    </row>
    <row r="45" spans="1:9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6" thickBot="1">
      <c r="A46" s="139" t="s">
        <v>186</v>
      </c>
      <c r="B46" s="139"/>
      <c r="C46" s="139"/>
      <c r="D46" s="139"/>
      <c r="E46" s="26"/>
      <c r="F46" s="139" t="s">
        <v>187</v>
      </c>
      <c r="G46" s="139"/>
      <c r="H46" s="139"/>
      <c r="I46" s="139"/>
    </row>
    <row r="47" spans="1:9" ht="16" thickBot="1">
      <c r="A47" s="77" t="s">
        <v>86</v>
      </c>
      <c r="B47" s="78" t="s">
        <v>87</v>
      </c>
      <c r="C47" s="78" t="s">
        <v>88</v>
      </c>
      <c r="D47" s="79" t="s">
        <v>89</v>
      </c>
      <c r="E47" s="80"/>
      <c r="F47" s="78" t="s">
        <v>86</v>
      </c>
      <c r="G47" s="78" t="s">
        <v>87</v>
      </c>
      <c r="H47" s="78" t="s">
        <v>88</v>
      </c>
      <c r="I47" s="78" t="s">
        <v>89</v>
      </c>
    </row>
    <row r="48" spans="1:9" ht="16" thickBot="1">
      <c r="A48" s="81"/>
      <c r="B48" s="82" t="s">
        <v>188</v>
      </c>
      <c r="C48" s="83">
        <v>2.4630000000000001</v>
      </c>
      <c r="D48" s="83">
        <v>2.4630000000000001</v>
      </c>
      <c r="E48" s="84"/>
      <c r="F48" s="85"/>
      <c r="G48" s="85" t="s">
        <v>188</v>
      </c>
      <c r="H48" s="83">
        <v>6.7969999999999997</v>
      </c>
      <c r="I48" s="83">
        <v>6.7969999999999997</v>
      </c>
    </row>
    <row r="49" spans="1:9" ht="16" thickBot="1">
      <c r="A49" s="86" t="s">
        <v>410</v>
      </c>
      <c r="B49" s="82" t="s">
        <v>97</v>
      </c>
      <c r="C49" s="83">
        <v>640</v>
      </c>
      <c r="D49" s="87"/>
      <c r="E49" s="80"/>
      <c r="F49" s="83" t="s">
        <v>414</v>
      </c>
      <c r="G49" s="85" t="s">
        <v>98</v>
      </c>
      <c r="H49" s="83"/>
      <c r="I49" s="83">
        <v>970</v>
      </c>
    </row>
    <row r="50" spans="1:9" ht="16" thickBot="1">
      <c r="A50" s="86" t="s">
        <v>411</v>
      </c>
      <c r="B50" s="82">
        <v>33099</v>
      </c>
      <c r="C50" s="83">
        <v>1.05</v>
      </c>
      <c r="D50" s="87"/>
      <c r="E50" s="80"/>
      <c r="F50" s="83" t="s">
        <v>415</v>
      </c>
      <c r="G50" s="85">
        <v>20007</v>
      </c>
      <c r="H50" s="83"/>
      <c r="I50" s="83">
        <v>2.65</v>
      </c>
    </row>
    <row r="51" spans="1:9" ht="16" thickBot="1">
      <c r="A51" s="86" t="s">
        <v>412</v>
      </c>
      <c r="B51" s="82">
        <v>33099</v>
      </c>
      <c r="C51" s="83"/>
      <c r="D51" s="87">
        <v>105</v>
      </c>
      <c r="E51" s="80"/>
      <c r="F51" s="81" t="s">
        <v>413</v>
      </c>
      <c r="G51" s="85" t="s">
        <v>191</v>
      </c>
      <c r="H51" s="83">
        <f>I50+I49</f>
        <v>972.65</v>
      </c>
      <c r="I51" s="83"/>
    </row>
    <row r="52" spans="1:9" ht="16" thickBot="1">
      <c r="A52" s="81" t="s">
        <v>413</v>
      </c>
      <c r="B52" s="82" t="s">
        <v>190</v>
      </c>
      <c r="C52" s="83"/>
      <c r="D52" s="87">
        <f>C50+C49-D51</f>
        <v>536.04999999999995</v>
      </c>
      <c r="E52" s="80"/>
      <c r="F52" s="85"/>
      <c r="G52" s="85"/>
      <c r="H52" s="83"/>
      <c r="I52" s="83"/>
    </row>
    <row r="53" spans="1:9" ht="16" thickBot="1">
      <c r="A53" s="81"/>
      <c r="B53" s="85"/>
      <c r="C53" s="83"/>
      <c r="D53" s="87"/>
      <c r="E53" s="80"/>
      <c r="F53" s="85"/>
      <c r="G53" s="85"/>
      <c r="H53" s="83"/>
      <c r="I53" s="83"/>
    </row>
    <row r="54" spans="1:9">
      <c r="A54" s="73"/>
      <c r="B54" s="26"/>
      <c r="C54" s="26"/>
      <c r="D54" s="26"/>
      <c r="E54" s="26"/>
      <c r="F54" s="26"/>
      <c r="G54" s="26"/>
      <c r="H54" s="26"/>
      <c r="I54" s="26"/>
    </row>
    <row r="55" spans="1:9" ht="16" thickBot="1">
      <c r="A55" s="139" t="s">
        <v>189</v>
      </c>
      <c r="B55" s="139"/>
      <c r="C55" s="139"/>
      <c r="D55" s="139"/>
      <c r="E55" s="26"/>
      <c r="F55" s="26"/>
      <c r="G55" s="26"/>
      <c r="H55" s="26"/>
      <c r="I55" s="26"/>
    </row>
    <row r="56" spans="1:9" ht="16" thickBot="1">
      <c r="A56" s="77" t="s">
        <v>86</v>
      </c>
      <c r="B56" s="78" t="s">
        <v>87</v>
      </c>
      <c r="C56" s="78" t="s">
        <v>88</v>
      </c>
      <c r="D56" s="79" t="s">
        <v>89</v>
      </c>
      <c r="E56" s="80"/>
      <c r="F56" s="26"/>
      <c r="G56" s="26"/>
      <c r="H56" s="26"/>
      <c r="I56" s="26"/>
    </row>
    <row r="57" spans="1:9" ht="16" thickBot="1">
      <c r="A57" s="81"/>
      <c r="B57" s="85" t="s">
        <v>188</v>
      </c>
      <c r="C57" s="83">
        <v>5.0880000000000001</v>
      </c>
      <c r="D57" s="87">
        <v>6.4329999999999998</v>
      </c>
      <c r="E57" s="80"/>
      <c r="F57" s="26"/>
      <c r="G57" s="26"/>
      <c r="H57" s="26"/>
      <c r="I57" s="26"/>
    </row>
    <row r="58" spans="1:9" ht="16" thickBot="1">
      <c r="A58" s="81" t="s">
        <v>192</v>
      </c>
      <c r="B58" s="85" t="s">
        <v>193</v>
      </c>
      <c r="C58" s="83">
        <v>1345</v>
      </c>
      <c r="D58" s="87"/>
      <c r="E58" s="80"/>
      <c r="F58" s="26"/>
      <c r="G58" s="26"/>
      <c r="H58" s="26"/>
      <c r="I58" s="26"/>
    </row>
    <row r="59" spans="1:9" ht="16" thickBot="1">
      <c r="A59" s="81" t="s">
        <v>413</v>
      </c>
      <c r="B59" s="85" t="s">
        <v>170</v>
      </c>
      <c r="C59" s="83">
        <f>D52</f>
        <v>536.04999999999995</v>
      </c>
      <c r="D59" s="87"/>
      <c r="E59" s="80"/>
      <c r="F59" s="26"/>
      <c r="G59" s="26"/>
      <c r="H59" s="26"/>
      <c r="I59" s="26"/>
    </row>
    <row r="60" spans="1:9" ht="16" thickBot="1">
      <c r="A60" s="81" t="s">
        <v>413</v>
      </c>
      <c r="B60" s="85" t="s">
        <v>194</v>
      </c>
      <c r="C60" s="83"/>
      <c r="D60" s="87">
        <f>H51</f>
        <v>972.65</v>
      </c>
      <c r="E60" s="80"/>
      <c r="F60" s="26"/>
      <c r="G60" s="26" t="s">
        <v>194</v>
      </c>
      <c r="H60" s="26">
        <f>D60</f>
        <v>972.65</v>
      </c>
      <c r="I60" s="26"/>
    </row>
    <row r="61" spans="1:9">
      <c r="A61" s="26"/>
      <c r="B61" s="26"/>
      <c r="C61" s="26"/>
      <c r="D61" s="26"/>
      <c r="E61" s="26"/>
      <c r="F61" s="26"/>
      <c r="G61" s="26" t="s">
        <v>170</v>
      </c>
      <c r="H61" s="26">
        <f>C59</f>
        <v>536.04999999999995</v>
      </c>
      <c r="I61" s="26"/>
    </row>
    <row r="62" spans="1:9">
      <c r="A62" s="26"/>
      <c r="B62" s="26"/>
      <c r="C62" s="26"/>
      <c r="D62" s="26"/>
      <c r="E62" s="26"/>
      <c r="F62" s="26"/>
      <c r="G62" s="26" t="s">
        <v>202</v>
      </c>
      <c r="H62" s="26">
        <f>H60-H61</f>
        <v>436.6</v>
      </c>
      <c r="I62" s="26"/>
    </row>
  </sheetData>
  <mergeCells count="3">
    <mergeCell ref="A46:D46"/>
    <mergeCell ref="F46:I46"/>
    <mergeCell ref="A55:D55"/>
  </mergeCells>
  <phoneticPr fontId="9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40"/>
  <sheetViews>
    <sheetView workbookViewId="0">
      <selection activeCell="C15" sqref="C15"/>
    </sheetView>
  </sheetViews>
  <sheetFormatPr baseColWidth="10" defaultRowHeight="15" x14ac:dyDescent="0"/>
  <cols>
    <col min="2" max="2" width="40.6640625" customWidth="1"/>
  </cols>
  <sheetData>
    <row r="1" spans="1:3">
      <c r="A1" s="26"/>
      <c r="B1" s="26"/>
      <c r="C1" s="26"/>
    </row>
    <row r="2" spans="1:3">
      <c r="A2" s="21" t="s">
        <v>203</v>
      </c>
      <c r="B2" s="21"/>
      <c r="C2" s="26"/>
    </row>
    <row r="3" spans="1:3">
      <c r="A3" s="21" t="s">
        <v>209</v>
      </c>
      <c r="B3" s="21"/>
      <c r="C3" s="26"/>
    </row>
    <row r="4" spans="1:3">
      <c r="A4" s="21" t="s">
        <v>204</v>
      </c>
      <c r="B4" s="21" t="s">
        <v>205</v>
      </c>
      <c r="C4" s="26"/>
    </row>
    <row r="5" spans="1:3">
      <c r="A5" s="130" t="s">
        <v>207</v>
      </c>
      <c r="B5" s="130" t="s">
        <v>208</v>
      </c>
      <c r="C5" s="26"/>
    </row>
    <row r="6" spans="1:3">
      <c r="A6" s="21" t="s">
        <v>206</v>
      </c>
      <c r="B6" s="130" t="s">
        <v>219</v>
      </c>
      <c r="C6" s="26"/>
    </row>
    <row r="7" spans="1:3">
      <c r="A7" s="21"/>
      <c r="B7" s="21"/>
      <c r="C7" s="26"/>
    </row>
    <row r="8" spans="1:3">
      <c r="A8" s="21" t="s">
        <v>210</v>
      </c>
      <c r="B8" s="21"/>
      <c r="C8" s="26"/>
    </row>
    <row r="9" spans="1:3">
      <c r="A9" s="21" t="s">
        <v>204</v>
      </c>
      <c r="B9" s="21" t="s">
        <v>205</v>
      </c>
      <c r="C9" s="26"/>
    </row>
    <row r="10" spans="1:3">
      <c r="A10" s="130" t="s">
        <v>216</v>
      </c>
      <c r="B10" s="130" t="s">
        <v>217</v>
      </c>
      <c r="C10" s="26"/>
    </row>
    <row r="11" spans="1:3">
      <c r="A11" s="21" t="s">
        <v>206</v>
      </c>
      <c r="B11" s="130" t="s">
        <v>218</v>
      </c>
      <c r="C11" s="26"/>
    </row>
    <row r="12" spans="1:3">
      <c r="A12" s="21"/>
      <c r="B12" s="21"/>
      <c r="C12" s="26"/>
    </row>
    <row r="13" spans="1:3">
      <c r="A13" s="21" t="s">
        <v>211</v>
      </c>
      <c r="B13" s="21"/>
      <c r="C13" s="26"/>
    </row>
    <row r="14" spans="1:3">
      <c r="A14" s="21" t="s">
        <v>204</v>
      </c>
      <c r="B14" s="21" t="s">
        <v>205</v>
      </c>
      <c r="C14" s="26"/>
    </row>
    <row r="15" spans="1:3">
      <c r="A15" s="130" t="s">
        <v>216</v>
      </c>
      <c r="B15" s="130" t="s">
        <v>220</v>
      </c>
      <c r="C15" s="26"/>
    </row>
    <row r="16" spans="1:3">
      <c r="A16" s="21" t="s">
        <v>206</v>
      </c>
      <c r="B16" s="130" t="s">
        <v>221</v>
      </c>
      <c r="C16" s="26"/>
    </row>
    <row r="17" spans="1:3">
      <c r="A17" s="21"/>
      <c r="B17" s="21"/>
      <c r="C17" s="26"/>
    </row>
    <row r="18" spans="1:3">
      <c r="A18" s="21" t="s">
        <v>212</v>
      </c>
      <c r="B18" s="21"/>
      <c r="C18" s="26"/>
    </row>
    <row r="19" spans="1:3">
      <c r="A19" s="21" t="s">
        <v>204</v>
      </c>
      <c r="B19" s="21" t="s">
        <v>205</v>
      </c>
      <c r="C19" s="26"/>
    </row>
    <row r="20" spans="1:3">
      <c r="A20" s="130" t="s">
        <v>216</v>
      </c>
      <c r="B20" s="130" t="s">
        <v>220</v>
      </c>
      <c r="C20" s="26"/>
    </row>
    <row r="21" spans="1:3">
      <c r="A21" s="21" t="s">
        <v>206</v>
      </c>
      <c r="B21" s="130" t="s">
        <v>222</v>
      </c>
      <c r="C21" s="26"/>
    </row>
    <row r="22" spans="1:3">
      <c r="A22" s="21"/>
      <c r="B22" s="21"/>
      <c r="C22" s="26"/>
    </row>
    <row r="23" spans="1:3">
      <c r="A23" s="21" t="s">
        <v>213</v>
      </c>
      <c r="B23" s="21"/>
      <c r="C23" s="26"/>
    </row>
    <row r="24" spans="1:3">
      <c r="A24" s="21" t="s">
        <v>204</v>
      </c>
      <c r="B24" s="21" t="s">
        <v>205</v>
      </c>
      <c r="C24" s="26"/>
    </row>
    <row r="25" spans="1:3">
      <c r="A25" s="130" t="s">
        <v>223</v>
      </c>
      <c r="B25" s="130" t="s">
        <v>224</v>
      </c>
      <c r="C25" s="26"/>
    </row>
    <row r="26" spans="1:3">
      <c r="A26" s="21" t="s">
        <v>206</v>
      </c>
      <c r="B26" s="130" t="s">
        <v>225</v>
      </c>
      <c r="C26" s="26"/>
    </row>
    <row r="27" spans="1:3">
      <c r="A27" s="26"/>
      <c r="B27" s="26"/>
      <c r="C27" s="26"/>
    </row>
    <row r="28" spans="1:3">
      <c r="A28" s="26" t="s">
        <v>214</v>
      </c>
      <c r="B28" s="26"/>
      <c r="C28" s="26"/>
    </row>
    <row r="29" spans="1:3">
      <c r="A29" s="26" t="s">
        <v>204</v>
      </c>
      <c r="B29" s="26" t="s">
        <v>205</v>
      </c>
      <c r="C29" s="26"/>
    </row>
    <row r="30" spans="1:3">
      <c r="A30" s="55" t="s">
        <v>226</v>
      </c>
      <c r="B30" s="55" t="s">
        <v>227</v>
      </c>
      <c r="C30" s="26"/>
    </row>
    <row r="31" spans="1:3">
      <c r="A31" s="26" t="s">
        <v>206</v>
      </c>
      <c r="B31" s="55" t="s">
        <v>228</v>
      </c>
      <c r="C31" s="26"/>
    </row>
    <row r="32" spans="1:3">
      <c r="A32" s="26"/>
      <c r="B32" s="26"/>
      <c r="C32" s="26"/>
    </row>
    <row r="33" spans="1:3">
      <c r="A33" s="26" t="s">
        <v>215</v>
      </c>
      <c r="B33" s="26"/>
      <c r="C33" s="26"/>
    </row>
    <row r="34" spans="1:3">
      <c r="A34" s="26" t="s">
        <v>204</v>
      </c>
      <c r="B34" s="26" t="s">
        <v>205</v>
      </c>
      <c r="C34" s="26"/>
    </row>
    <row r="35" spans="1:3">
      <c r="A35" s="55" t="s">
        <v>229</v>
      </c>
      <c r="B35" s="55" t="s">
        <v>230</v>
      </c>
      <c r="C35" s="26"/>
    </row>
    <row r="36" spans="1:3">
      <c r="A36" s="26" t="s">
        <v>206</v>
      </c>
      <c r="B36" s="55" t="s">
        <v>231</v>
      </c>
      <c r="C36" s="26"/>
    </row>
    <row r="37" spans="1:3">
      <c r="A37" s="26"/>
      <c r="B37" s="55" t="s">
        <v>233</v>
      </c>
      <c r="C37" s="26"/>
    </row>
    <row r="38" spans="1:3">
      <c r="A38" s="26"/>
      <c r="B38" s="55" t="s">
        <v>232</v>
      </c>
      <c r="C38" s="26"/>
    </row>
    <row r="39" spans="1:3">
      <c r="A39" s="26"/>
      <c r="B39" s="55" t="s">
        <v>234</v>
      </c>
      <c r="C39" s="26"/>
    </row>
    <row r="40" spans="1:3">
      <c r="A40" s="26"/>
      <c r="B40" s="26"/>
      <c r="C40" s="26"/>
    </row>
  </sheetData>
  <phoneticPr fontId="9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8"/>
  <sheetViews>
    <sheetView workbookViewId="0">
      <selection activeCell="D36" sqref="D36"/>
    </sheetView>
  </sheetViews>
  <sheetFormatPr baseColWidth="10" defaultRowHeight="15" x14ac:dyDescent="0"/>
  <cols>
    <col min="3" max="3" width="35.6640625" customWidth="1"/>
  </cols>
  <sheetData>
    <row r="1" spans="1:5">
      <c r="A1" s="26"/>
      <c r="B1" s="26"/>
      <c r="C1" s="26"/>
      <c r="D1" s="26"/>
      <c r="E1" s="26"/>
    </row>
    <row r="2" spans="1:5">
      <c r="A2" s="26" t="s">
        <v>271</v>
      </c>
      <c r="B2" s="26"/>
      <c r="C2" s="26"/>
      <c r="D2" s="26"/>
      <c r="E2" s="26"/>
    </row>
    <row r="3" spans="1:5">
      <c r="A3" s="26" t="s">
        <v>102</v>
      </c>
      <c r="B3" s="26"/>
      <c r="C3" s="26"/>
      <c r="D3" s="26"/>
      <c r="E3" s="26"/>
    </row>
    <row r="4" spans="1:5">
      <c r="A4" s="88" t="s">
        <v>235</v>
      </c>
      <c r="B4" s="88" t="s">
        <v>236</v>
      </c>
      <c r="C4" s="88" t="s">
        <v>87</v>
      </c>
      <c r="D4" s="88" t="s">
        <v>88</v>
      </c>
      <c r="E4" s="88" t="s">
        <v>89</v>
      </c>
    </row>
    <row r="5" spans="1:5">
      <c r="A5" s="89" t="s">
        <v>237</v>
      </c>
      <c r="B5" s="89" t="s">
        <v>254</v>
      </c>
      <c r="C5" s="89" t="s">
        <v>238</v>
      </c>
      <c r="D5" s="90">
        <f>700*0.8</f>
        <v>560</v>
      </c>
      <c r="E5" s="90"/>
    </row>
    <row r="6" spans="1:5">
      <c r="A6" s="89"/>
      <c r="B6" s="89"/>
      <c r="C6" s="89" t="s">
        <v>239</v>
      </c>
      <c r="D6" s="90">
        <f>D5*0.2</f>
        <v>112</v>
      </c>
      <c r="E6" s="90"/>
    </row>
    <row r="7" spans="1:5">
      <c r="A7" s="89"/>
      <c r="B7" s="89"/>
      <c r="C7" s="89" t="s">
        <v>240</v>
      </c>
      <c r="D7" s="90"/>
      <c r="E7" s="90">
        <f>D5+D6</f>
        <v>672</v>
      </c>
    </row>
    <row r="8" spans="1:5">
      <c r="A8" s="89" t="s">
        <v>241</v>
      </c>
      <c r="B8" s="89" t="s">
        <v>242</v>
      </c>
      <c r="C8" s="89" t="s">
        <v>238</v>
      </c>
      <c r="D8" s="90">
        <v>20</v>
      </c>
      <c r="E8" s="90"/>
    </row>
    <row r="9" spans="1:5">
      <c r="A9" s="89"/>
      <c r="B9" s="89"/>
      <c r="C9" s="89" t="s">
        <v>239</v>
      </c>
      <c r="D9" s="90">
        <f>D8*0.2</f>
        <v>4</v>
      </c>
      <c r="E9" s="90"/>
    </row>
    <row r="10" spans="1:5">
      <c r="A10" s="89"/>
      <c r="B10" s="89"/>
      <c r="C10" s="89" t="s">
        <v>243</v>
      </c>
      <c r="D10" s="90"/>
      <c r="E10" s="90">
        <f>D8+D9</f>
        <v>24</v>
      </c>
    </row>
    <row r="11" spans="1:5">
      <c r="A11" s="89" t="s">
        <v>244</v>
      </c>
      <c r="B11" s="89" t="s">
        <v>245</v>
      </c>
      <c r="C11" s="89" t="s">
        <v>246</v>
      </c>
      <c r="D11" s="90">
        <f>E12+E13</f>
        <v>120</v>
      </c>
      <c r="E11" s="90"/>
    </row>
    <row r="12" spans="1:5">
      <c r="A12" s="89"/>
      <c r="B12" s="89"/>
      <c r="C12" s="89" t="s">
        <v>247</v>
      </c>
      <c r="D12" s="90"/>
      <c r="E12" s="90">
        <v>100</v>
      </c>
    </row>
    <row r="13" spans="1:5">
      <c r="A13" s="89"/>
      <c r="B13" s="89"/>
      <c r="C13" s="89" t="s">
        <v>248</v>
      </c>
      <c r="D13" s="90"/>
      <c r="E13" s="90">
        <f>E12*0.2</f>
        <v>20</v>
      </c>
    </row>
    <row r="14" spans="1:5">
      <c r="A14" s="89" t="s">
        <v>249</v>
      </c>
      <c r="B14" s="89" t="s">
        <v>250</v>
      </c>
      <c r="C14" s="89" t="s">
        <v>246</v>
      </c>
      <c r="D14" s="90">
        <v>44</v>
      </c>
      <c r="E14" s="90"/>
    </row>
    <row r="15" spans="1:5">
      <c r="A15" s="89"/>
      <c r="B15" s="89"/>
      <c r="C15" s="89" t="s">
        <v>247</v>
      </c>
      <c r="D15" s="90"/>
      <c r="E15" s="90">
        <f>D14/1.2</f>
        <v>36.666666666666671</v>
      </c>
    </row>
    <row r="16" spans="1:5">
      <c r="A16" s="89"/>
      <c r="B16" s="89"/>
      <c r="C16" s="89" t="s">
        <v>248</v>
      </c>
      <c r="D16" s="90"/>
      <c r="E16" s="90">
        <f>D14/6</f>
        <v>7.333333333333333</v>
      </c>
    </row>
    <row r="17" spans="1:6">
      <c r="A17" s="89" t="s">
        <v>251</v>
      </c>
      <c r="B17" s="89" t="s">
        <v>252</v>
      </c>
      <c r="C17" s="89" t="s">
        <v>246</v>
      </c>
      <c r="D17" s="90">
        <f>E7-D11-D14</f>
        <v>508</v>
      </c>
      <c r="E17" s="90"/>
    </row>
    <row r="18" spans="1:6">
      <c r="A18" s="89"/>
      <c r="B18" s="89"/>
      <c r="C18" s="89" t="s">
        <v>253</v>
      </c>
      <c r="D18" s="90"/>
      <c r="E18" s="90">
        <f>D17</f>
        <v>508</v>
      </c>
    </row>
    <row r="19" spans="1:6">
      <c r="A19" s="26"/>
      <c r="B19" s="26"/>
      <c r="C19" s="26"/>
      <c r="D19" s="24"/>
      <c r="E19" s="24"/>
    </row>
    <row r="20" spans="1:6">
      <c r="A20" s="26"/>
      <c r="B20" s="26"/>
      <c r="C20" s="26"/>
      <c r="D20" s="24"/>
      <c r="E20" s="24"/>
    </row>
    <row r="21" spans="1:6">
      <c r="A21" s="26" t="s">
        <v>103</v>
      </c>
      <c r="B21" s="26"/>
      <c r="C21" s="26"/>
      <c r="D21" s="26"/>
      <c r="E21" s="26"/>
    </row>
    <row r="22" spans="1:6">
      <c r="A22" s="88" t="s">
        <v>235</v>
      </c>
      <c r="B22" s="88" t="s">
        <v>236</v>
      </c>
      <c r="C22" s="88" t="s">
        <v>87</v>
      </c>
      <c r="D22" s="88" t="s">
        <v>88</v>
      </c>
      <c r="E22" s="88" t="s">
        <v>89</v>
      </c>
    </row>
    <row r="23" spans="1:6">
      <c r="A23" s="89" t="s">
        <v>107</v>
      </c>
      <c r="B23" s="89" t="s">
        <v>259</v>
      </c>
      <c r="C23" s="89" t="s">
        <v>264</v>
      </c>
      <c r="D23" s="90">
        <v>1790</v>
      </c>
      <c r="E23" s="90"/>
    </row>
    <row r="24" spans="1:6">
      <c r="A24" s="89"/>
      <c r="B24" s="89"/>
      <c r="C24" s="89" t="s">
        <v>305</v>
      </c>
      <c r="D24" s="90"/>
      <c r="E24" s="90">
        <f>D23/1.2</f>
        <v>1491.6666666666667</v>
      </c>
    </row>
    <row r="25" spans="1:6">
      <c r="A25" s="89"/>
      <c r="B25" s="89"/>
      <c r="C25" s="89" t="s">
        <v>268</v>
      </c>
      <c r="D25" s="90"/>
      <c r="E25" s="90">
        <f>E24/5</f>
        <v>298.33333333333337</v>
      </c>
      <c r="F25" s="13"/>
    </row>
    <row r="26" spans="1:6">
      <c r="A26" s="89" t="s">
        <v>255</v>
      </c>
      <c r="B26" s="89" t="s">
        <v>260</v>
      </c>
      <c r="C26" s="89" t="s">
        <v>266</v>
      </c>
      <c r="D26" s="90">
        <f>E28/1.2</f>
        <v>43.333333333333336</v>
      </c>
      <c r="E26" s="90"/>
    </row>
    <row r="27" spans="1:6">
      <c r="A27" s="89"/>
      <c r="B27" s="89"/>
      <c r="C27" s="89" t="s">
        <v>239</v>
      </c>
      <c r="D27" s="90">
        <f>E28/6</f>
        <v>8.6666666666666661</v>
      </c>
      <c r="E27" s="90"/>
    </row>
    <row r="28" spans="1:6">
      <c r="A28" s="89"/>
      <c r="B28" s="89"/>
      <c r="C28" s="89" t="s">
        <v>269</v>
      </c>
      <c r="D28" s="90"/>
      <c r="E28" s="90">
        <v>52</v>
      </c>
    </row>
    <row r="29" spans="1:6">
      <c r="A29" s="89" t="s">
        <v>256</v>
      </c>
      <c r="B29" s="89" t="s">
        <v>261</v>
      </c>
      <c r="C29" s="89" t="s">
        <v>91</v>
      </c>
      <c r="D29" s="90">
        <f>E31/1.2</f>
        <v>149.16666666666669</v>
      </c>
      <c r="E29" s="90"/>
    </row>
    <row r="30" spans="1:6">
      <c r="A30" s="89"/>
      <c r="B30" s="89"/>
      <c r="C30" s="89" t="s">
        <v>265</v>
      </c>
      <c r="D30" s="90">
        <f>E31/6</f>
        <v>29.833333333333332</v>
      </c>
      <c r="E30" s="90"/>
    </row>
    <row r="31" spans="1:6">
      <c r="A31" s="89"/>
      <c r="B31" s="89"/>
      <c r="C31" s="89" t="s">
        <v>304</v>
      </c>
      <c r="D31" s="90"/>
      <c r="E31" s="90">
        <v>179</v>
      </c>
    </row>
    <row r="32" spans="1:6">
      <c r="A32" s="89" t="s">
        <v>257</v>
      </c>
      <c r="B32" s="89" t="s">
        <v>262</v>
      </c>
      <c r="C32" s="89" t="s">
        <v>270</v>
      </c>
      <c r="D32" s="90">
        <f>E34/1.2</f>
        <v>41.666666666666671</v>
      </c>
      <c r="E32" s="90"/>
    </row>
    <row r="33" spans="1:5">
      <c r="A33" s="89"/>
      <c r="B33" s="89"/>
      <c r="C33" s="89" t="s">
        <v>265</v>
      </c>
      <c r="D33" s="90">
        <f>E34/6</f>
        <v>8.3333333333333339</v>
      </c>
      <c r="E33" s="90"/>
    </row>
    <row r="34" spans="1:5">
      <c r="A34" s="89"/>
      <c r="B34" s="89"/>
      <c r="C34" s="89" t="s">
        <v>267</v>
      </c>
      <c r="D34" s="90"/>
      <c r="E34" s="90">
        <v>50</v>
      </c>
    </row>
    <row r="35" spans="1:5">
      <c r="A35" s="89" t="s">
        <v>258</v>
      </c>
      <c r="B35" s="89" t="s">
        <v>263</v>
      </c>
      <c r="C35" s="89" t="s">
        <v>97</v>
      </c>
      <c r="D35" s="90">
        <f>E36</f>
        <v>1561</v>
      </c>
      <c r="E35" s="90"/>
    </row>
    <row r="36" spans="1:5">
      <c r="A36" s="89"/>
      <c r="B36" s="89"/>
      <c r="C36" s="89" t="s">
        <v>267</v>
      </c>
      <c r="D36" s="90"/>
      <c r="E36" s="90">
        <f>D23-E34-E31</f>
        <v>1561</v>
      </c>
    </row>
    <row r="37" spans="1:5">
      <c r="A37" s="26"/>
      <c r="B37" s="26"/>
      <c r="C37" s="26"/>
      <c r="D37" s="26"/>
      <c r="E37" s="26"/>
    </row>
    <row r="38" spans="1:5">
      <c r="A38" s="26"/>
      <c r="B38" s="26"/>
      <c r="C38" s="26"/>
      <c r="D38" s="26"/>
      <c r="E38" s="26"/>
    </row>
  </sheetData>
  <phoneticPr fontId="9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69"/>
  <sheetViews>
    <sheetView workbookViewId="0">
      <selection activeCell="D29" sqref="D29"/>
    </sheetView>
  </sheetViews>
  <sheetFormatPr baseColWidth="10" defaultRowHeight="15" x14ac:dyDescent="0"/>
  <cols>
    <col min="3" max="3" width="26.5" customWidth="1"/>
    <col min="7" max="7" width="7.1640625" customWidth="1"/>
  </cols>
  <sheetData>
    <row r="1" spans="1:9">
      <c r="A1" s="68"/>
      <c r="B1" s="68"/>
      <c r="C1" s="68"/>
      <c r="D1" s="68"/>
      <c r="E1" s="68"/>
      <c r="F1" s="68"/>
      <c r="G1" s="68"/>
      <c r="H1" s="68"/>
      <c r="I1" s="68"/>
    </row>
    <row r="2" spans="1:9">
      <c r="A2" s="68" t="s">
        <v>272</v>
      </c>
      <c r="B2" s="68"/>
      <c r="C2" s="68"/>
      <c r="D2" s="68"/>
      <c r="E2" s="68"/>
      <c r="F2" s="68"/>
      <c r="G2" s="68"/>
      <c r="H2" s="68"/>
      <c r="I2" s="68"/>
    </row>
    <row r="3" spans="1:9">
      <c r="A3" s="68" t="s">
        <v>102</v>
      </c>
      <c r="B3" s="68"/>
      <c r="C3" s="68"/>
      <c r="D3" s="68"/>
      <c r="E3" s="68"/>
      <c r="F3" s="68"/>
      <c r="G3" s="68"/>
      <c r="H3" s="68"/>
      <c r="I3" s="68"/>
    </row>
    <row r="4" spans="1:9">
      <c r="A4" s="91" t="s">
        <v>235</v>
      </c>
      <c r="B4" s="91" t="s">
        <v>236</v>
      </c>
      <c r="C4" s="91" t="s">
        <v>87</v>
      </c>
      <c r="D4" s="91" t="s">
        <v>88</v>
      </c>
      <c r="E4" s="91" t="s">
        <v>89</v>
      </c>
      <c r="F4" s="92" t="s">
        <v>288</v>
      </c>
      <c r="G4" s="68"/>
      <c r="H4" s="68"/>
      <c r="I4" s="68"/>
    </row>
    <row r="5" spans="1:9">
      <c r="A5" s="93" t="s">
        <v>273</v>
      </c>
      <c r="B5" s="93" t="s">
        <v>274</v>
      </c>
      <c r="C5" s="93" t="s">
        <v>275</v>
      </c>
      <c r="D5" s="94">
        <v>21</v>
      </c>
      <c r="E5" s="94"/>
      <c r="F5" s="95" t="s">
        <v>124</v>
      </c>
      <c r="G5" s="68"/>
      <c r="H5" s="68"/>
      <c r="I5" s="68"/>
    </row>
    <row r="6" spans="1:9">
      <c r="A6" s="93"/>
      <c r="B6" s="93"/>
      <c r="C6" s="93" t="s">
        <v>253</v>
      </c>
      <c r="D6" s="94"/>
      <c r="E6" s="94">
        <v>21</v>
      </c>
      <c r="F6" s="93"/>
      <c r="G6" s="68"/>
      <c r="H6" s="68"/>
      <c r="I6" s="68"/>
    </row>
    <row r="7" spans="1:9">
      <c r="A7" s="93" t="s">
        <v>276</v>
      </c>
      <c r="B7" s="93" t="s">
        <v>277</v>
      </c>
      <c r="C7" s="93" t="s">
        <v>238</v>
      </c>
      <c r="D7" s="94">
        <f>E9/1.2</f>
        <v>200</v>
      </c>
      <c r="E7" s="94"/>
      <c r="F7" s="95" t="s">
        <v>124</v>
      </c>
      <c r="G7" s="68"/>
      <c r="H7" s="68"/>
      <c r="I7" s="68"/>
    </row>
    <row r="8" spans="1:9">
      <c r="A8" s="93"/>
      <c r="B8" s="93"/>
      <c r="C8" s="93" t="s">
        <v>278</v>
      </c>
      <c r="D8" s="94">
        <f>E9/6</f>
        <v>40</v>
      </c>
      <c r="E8" s="94"/>
      <c r="F8" s="93"/>
      <c r="G8" s="68"/>
      <c r="H8" s="68"/>
      <c r="I8" s="68"/>
    </row>
    <row r="9" spans="1:9">
      <c r="A9" s="93"/>
      <c r="B9" s="93"/>
      <c r="C9" s="93" t="s">
        <v>279</v>
      </c>
      <c r="D9" s="94"/>
      <c r="E9" s="94">
        <v>240</v>
      </c>
      <c r="F9" s="93"/>
      <c r="G9" s="68"/>
      <c r="H9" s="68"/>
      <c r="I9" s="68"/>
    </row>
    <row r="10" spans="1:9">
      <c r="A10" s="93" t="s">
        <v>280</v>
      </c>
      <c r="B10" s="93" t="s">
        <v>281</v>
      </c>
      <c r="C10" s="93" t="s">
        <v>238</v>
      </c>
      <c r="D10" s="94">
        <f>E12/1.2</f>
        <v>500</v>
      </c>
      <c r="E10" s="94"/>
      <c r="F10" s="95" t="s">
        <v>124</v>
      </c>
      <c r="G10" s="68"/>
      <c r="H10" s="68"/>
      <c r="I10" s="68"/>
    </row>
    <row r="11" spans="1:9">
      <c r="A11" s="93"/>
      <c r="B11" s="93"/>
      <c r="C11" s="93" t="s">
        <v>278</v>
      </c>
      <c r="D11" s="94">
        <f>E12/6</f>
        <v>100</v>
      </c>
      <c r="E11" s="94"/>
      <c r="F11" s="93"/>
      <c r="G11" s="68"/>
      <c r="H11" s="68"/>
      <c r="I11" s="68"/>
    </row>
    <row r="12" spans="1:9">
      <c r="A12" s="93"/>
      <c r="B12" s="93"/>
      <c r="C12" s="93" t="s">
        <v>282</v>
      </c>
      <c r="D12" s="94"/>
      <c r="E12" s="94">
        <v>600</v>
      </c>
      <c r="F12" s="93"/>
      <c r="G12" s="68"/>
      <c r="H12" s="68"/>
      <c r="I12" s="68"/>
    </row>
    <row r="13" spans="1:9">
      <c r="A13" s="93" t="s">
        <v>283</v>
      </c>
      <c r="B13" s="93" t="s">
        <v>284</v>
      </c>
      <c r="C13" s="93" t="s">
        <v>238</v>
      </c>
      <c r="D13" s="94">
        <f>E15/1.2</f>
        <v>400</v>
      </c>
      <c r="E13" s="94"/>
      <c r="F13" s="95" t="s">
        <v>124</v>
      </c>
      <c r="G13" s="68"/>
      <c r="H13" s="68"/>
      <c r="I13" s="68"/>
    </row>
    <row r="14" spans="1:9">
      <c r="A14" s="93"/>
      <c r="B14" s="93"/>
      <c r="C14" s="93" t="s">
        <v>278</v>
      </c>
      <c r="D14" s="94">
        <f>E15/6</f>
        <v>80</v>
      </c>
      <c r="E14" s="94"/>
      <c r="F14" s="93"/>
      <c r="G14" s="68"/>
      <c r="H14" s="68"/>
      <c r="I14" s="68"/>
    </row>
    <row r="15" spans="1:9">
      <c r="A15" s="93"/>
      <c r="B15" s="93"/>
      <c r="C15" s="93" t="s">
        <v>287</v>
      </c>
      <c r="D15" s="94"/>
      <c r="E15" s="94">
        <v>480</v>
      </c>
      <c r="F15" s="93"/>
      <c r="G15" s="68"/>
      <c r="H15" s="68"/>
      <c r="I15" s="68"/>
    </row>
    <row r="16" spans="1:9">
      <c r="A16" s="93" t="s">
        <v>283</v>
      </c>
      <c r="B16" s="93" t="s">
        <v>286</v>
      </c>
      <c r="C16" s="93" t="s">
        <v>285</v>
      </c>
      <c r="D16" s="94">
        <v>480</v>
      </c>
      <c r="E16" s="94"/>
      <c r="F16" s="96">
        <v>0</v>
      </c>
      <c r="G16" s="68"/>
      <c r="H16" s="68"/>
      <c r="I16" s="68"/>
    </row>
    <row r="17" spans="1:9">
      <c r="A17" s="93"/>
      <c r="B17" s="93"/>
      <c r="C17" s="93" t="s">
        <v>253</v>
      </c>
      <c r="D17" s="94"/>
      <c r="E17" s="94">
        <v>480</v>
      </c>
      <c r="F17" s="93"/>
      <c r="G17" s="68"/>
      <c r="H17" s="68"/>
      <c r="I17" s="68"/>
    </row>
    <row r="18" spans="1:9">
      <c r="A18" s="93" t="s">
        <v>289</v>
      </c>
      <c r="B18" s="93" t="s">
        <v>290</v>
      </c>
      <c r="C18" s="93" t="s">
        <v>291</v>
      </c>
      <c r="D18" s="94">
        <f>E20/1.2</f>
        <v>50</v>
      </c>
      <c r="E18" s="94"/>
      <c r="F18" s="95" t="s">
        <v>124</v>
      </c>
      <c r="G18" s="68"/>
      <c r="H18" s="68"/>
      <c r="I18" s="68"/>
    </row>
    <row r="19" spans="1:9">
      <c r="A19" s="93"/>
      <c r="B19" s="93"/>
      <c r="C19" s="93" t="s">
        <v>278</v>
      </c>
      <c r="D19" s="94">
        <f>E20/6</f>
        <v>10</v>
      </c>
      <c r="E19" s="94"/>
      <c r="F19" s="93"/>
      <c r="G19" s="68"/>
      <c r="H19" s="68"/>
      <c r="I19" s="68"/>
    </row>
    <row r="20" spans="1:9">
      <c r="A20" s="93"/>
      <c r="B20" s="93"/>
      <c r="C20" s="93" t="s">
        <v>292</v>
      </c>
      <c r="D20" s="94"/>
      <c r="E20" s="94">
        <v>60</v>
      </c>
      <c r="F20" s="93"/>
      <c r="G20" s="68"/>
      <c r="H20" s="68"/>
      <c r="I20" s="68"/>
    </row>
    <row r="21" spans="1:9">
      <c r="A21" s="93" t="s">
        <v>293</v>
      </c>
      <c r="B21" s="93" t="s">
        <v>294</v>
      </c>
      <c r="C21" s="93" t="s">
        <v>295</v>
      </c>
      <c r="D21" s="94">
        <f>E23/1.2</f>
        <v>582.5</v>
      </c>
      <c r="E21" s="94"/>
      <c r="F21" s="96">
        <v>0</v>
      </c>
      <c r="G21" s="68"/>
      <c r="H21" s="68"/>
      <c r="I21" s="68"/>
    </row>
    <row r="22" spans="1:9">
      <c r="A22" s="93"/>
      <c r="B22" s="93"/>
      <c r="C22" s="93" t="s">
        <v>278</v>
      </c>
      <c r="D22" s="94">
        <f>E23/6</f>
        <v>116.5</v>
      </c>
      <c r="E22" s="94"/>
      <c r="F22" s="93"/>
      <c r="G22" s="68"/>
      <c r="H22" s="68"/>
      <c r="I22" s="68"/>
    </row>
    <row r="23" spans="1:9">
      <c r="A23" s="93"/>
      <c r="B23" s="93"/>
      <c r="C23" s="93" t="s">
        <v>287</v>
      </c>
      <c r="D23" s="94"/>
      <c r="E23" s="94">
        <v>699</v>
      </c>
      <c r="F23" s="93"/>
      <c r="G23" s="68"/>
      <c r="H23" s="68"/>
      <c r="I23" s="68"/>
    </row>
    <row r="24" spans="1:9">
      <c r="A24" s="93" t="s">
        <v>293</v>
      </c>
      <c r="B24" s="93" t="s">
        <v>296</v>
      </c>
      <c r="C24" s="93" t="s">
        <v>285</v>
      </c>
      <c r="D24" s="94">
        <f>E23</f>
        <v>699</v>
      </c>
      <c r="E24" s="94"/>
      <c r="F24" s="96">
        <v>0</v>
      </c>
      <c r="G24" s="68"/>
      <c r="H24" s="68"/>
      <c r="I24" s="68"/>
    </row>
    <row r="25" spans="1:9">
      <c r="A25" s="93"/>
      <c r="B25" s="93"/>
      <c r="C25" s="93" t="s">
        <v>253</v>
      </c>
      <c r="D25" s="94"/>
      <c r="E25" s="94">
        <f>E23</f>
        <v>699</v>
      </c>
      <c r="F25" s="93"/>
      <c r="G25" s="68"/>
      <c r="H25" s="68"/>
      <c r="I25" s="68"/>
    </row>
    <row r="26" spans="1:9">
      <c r="A26" s="93" t="s">
        <v>297</v>
      </c>
      <c r="B26" s="93" t="s">
        <v>298</v>
      </c>
      <c r="C26" s="93" t="s">
        <v>275</v>
      </c>
      <c r="D26" s="94">
        <v>60</v>
      </c>
      <c r="E26" s="94"/>
      <c r="F26" s="95" t="s">
        <v>124</v>
      </c>
      <c r="G26" s="68"/>
      <c r="H26" s="68"/>
      <c r="I26" s="68"/>
    </row>
    <row r="27" spans="1:9">
      <c r="A27" s="93"/>
      <c r="B27" s="93"/>
      <c r="C27" s="93" t="s">
        <v>253</v>
      </c>
      <c r="D27" s="94"/>
      <c r="E27" s="94">
        <v>60</v>
      </c>
      <c r="F27" s="93"/>
      <c r="G27" s="68"/>
      <c r="H27" s="68"/>
      <c r="I27" s="68"/>
    </row>
    <row r="28" spans="1:9">
      <c r="A28" s="93" t="s">
        <v>381</v>
      </c>
      <c r="B28" s="93" t="s">
        <v>299</v>
      </c>
      <c r="C28" s="93" t="s">
        <v>300</v>
      </c>
      <c r="D28" s="94">
        <f>E20</f>
        <v>60</v>
      </c>
      <c r="E28" s="94"/>
      <c r="F28" s="96">
        <v>0</v>
      </c>
      <c r="G28" s="68"/>
      <c r="H28" s="68"/>
      <c r="I28" s="68"/>
    </row>
    <row r="29" spans="1:9">
      <c r="A29" s="93"/>
      <c r="B29" s="93"/>
      <c r="C29" s="93" t="s">
        <v>253</v>
      </c>
      <c r="D29" s="94"/>
      <c r="E29" s="94">
        <f>D28</f>
        <v>60</v>
      </c>
      <c r="F29" s="93"/>
      <c r="G29" s="68"/>
      <c r="H29" s="68"/>
      <c r="I29" s="68"/>
    </row>
    <row r="30" spans="1:9">
      <c r="A30" s="68"/>
      <c r="B30" s="68"/>
      <c r="C30" s="68"/>
      <c r="D30" s="97"/>
      <c r="E30" s="97"/>
      <c r="F30" s="68"/>
      <c r="G30" s="68"/>
      <c r="H30" s="68"/>
      <c r="I30" s="68"/>
    </row>
    <row r="31" spans="1:9">
      <c r="A31" s="68"/>
      <c r="B31" s="68"/>
      <c r="C31" s="68"/>
      <c r="D31" s="97"/>
      <c r="E31" s="97"/>
      <c r="F31" s="68"/>
      <c r="G31" s="68"/>
      <c r="H31" s="68"/>
      <c r="I31" s="68"/>
    </row>
    <row r="32" spans="1:9">
      <c r="A32" s="68" t="s">
        <v>301</v>
      </c>
      <c r="B32" s="68"/>
      <c r="C32" s="68"/>
      <c r="D32" s="68"/>
      <c r="E32" s="68"/>
      <c r="F32" s="68"/>
      <c r="G32" s="68"/>
      <c r="H32" s="68"/>
      <c r="I32" s="68"/>
    </row>
    <row r="33" spans="1:9">
      <c r="A33" s="91" t="s">
        <v>235</v>
      </c>
      <c r="B33" s="91" t="s">
        <v>236</v>
      </c>
      <c r="C33" s="91" t="s">
        <v>87</v>
      </c>
      <c r="D33" s="91" t="s">
        <v>88</v>
      </c>
      <c r="E33" s="91" t="s">
        <v>89</v>
      </c>
      <c r="F33" s="92" t="s">
        <v>288</v>
      </c>
      <c r="G33" s="68"/>
      <c r="H33" s="68"/>
      <c r="I33" s="68"/>
    </row>
    <row r="34" spans="1:9">
      <c r="A34" s="93" t="s">
        <v>273</v>
      </c>
      <c r="B34" s="93" t="s">
        <v>302</v>
      </c>
      <c r="C34" s="93" t="s">
        <v>303</v>
      </c>
      <c r="D34" s="94">
        <f>E35*1.2</f>
        <v>420</v>
      </c>
      <c r="E34" s="94"/>
      <c r="F34" s="95"/>
      <c r="G34" s="68"/>
      <c r="H34" s="68"/>
      <c r="I34" s="68"/>
    </row>
    <row r="35" spans="1:9">
      <c r="A35" s="93"/>
      <c r="B35" s="93"/>
      <c r="C35" s="93" t="s">
        <v>305</v>
      </c>
      <c r="D35" s="94"/>
      <c r="E35" s="94">
        <v>350</v>
      </c>
      <c r="F35" s="95" t="s">
        <v>123</v>
      </c>
      <c r="G35" s="68"/>
      <c r="H35" s="68"/>
      <c r="I35" s="68"/>
    </row>
    <row r="36" spans="1:9">
      <c r="A36" s="93"/>
      <c r="B36" s="93"/>
      <c r="C36" s="93" t="s">
        <v>268</v>
      </c>
      <c r="D36" s="94"/>
      <c r="E36" s="94">
        <f>E35*0.2</f>
        <v>70</v>
      </c>
      <c r="F36" s="95"/>
      <c r="G36" s="68"/>
      <c r="H36" s="68"/>
      <c r="I36" s="68"/>
    </row>
    <row r="37" spans="1:9">
      <c r="A37" s="93" t="s">
        <v>283</v>
      </c>
      <c r="B37" s="93" t="s">
        <v>306</v>
      </c>
      <c r="C37" s="93" t="s">
        <v>98</v>
      </c>
      <c r="D37" s="94">
        <v>54</v>
      </c>
      <c r="E37" s="94"/>
      <c r="F37" s="93"/>
      <c r="G37" s="68"/>
      <c r="H37" s="68"/>
      <c r="I37" s="68"/>
    </row>
    <row r="38" spans="1:9">
      <c r="A38" s="93"/>
      <c r="B38" s="93"/>
      <c r="C38" s="93" t="s">
        <v>305</v>
      </c>
      <c r="D38" s="94"/>
      <c r="E38" s="94">
        <f>D37/1.2</f>
        <v>45</v>
      </c>
      <c r="F38" s="95" t="s">
        <v>123</v>
      </c>
      <c r="G38" s="68"/>
      <c r="H38" s="68"/>
      <c r="I38" s="68"/>
    </row>
    <row r="39" spans="1:9">
      <c r="A39" s="93"/>
      <c r="B39" s="93"/>
      <c r="C39" s="93" t="s">
        <v>268</v>
      </c>
      <c r="D39" s="94"/>
      <c r="E39" s="94">
        <f>D37/6</f>
        <v>9</v>
      </c>
      <c r="F39" s="95"/>
      <c r="G39" s="68"/>
      <c r="H39" s="68"/>
      <c r="I39" s="68"/>
    </row>
    <row r="40" spans="1:9">
      <c r="A40" s="93" t="s">
        <v>289</v>
      </c>
      <c r="B40" s="93" t="s">
        <v>310</v>
      </c>
      <c r="C40" s="93" t="s">
        <v>394</v>
      </c>
      <c r="D40" s="94">
        <v>95</v>
      </c>
      <c r="E40" s="94"/>
      <c r="F40" s="93"/>
      <c r="G40" s="68"/>
      <c r="H40" s="68"/>
      <c r="I40" s="68"/>
    </row>
    <row r="41" spans="1:9">
      <c r="A41" s="93"/>
      <c r="B41" s="93"/>
      <c r="C41" s="93" t="s">
        <v>305</v>
      </c>
      <c r="D41" s="94"/>
      <c r="E41" s="94">
        <f>D40/1.2</f>
        <v>79.166666666666671</v>
      </c>
      <c r="F41" s="95" t="s">
        <v>123</v>
      </c>
      <c r="G41" s="68"/>
      <c r="H41" s="68"/>
      <c r="I41" s="68"/>
    </row>
    <row r="42" spans="1:9">
      <c r="A42" s="93"/>
      <c r="B42" s="93"/>
      <c r="C42" s="93" t="s">
        <v>268</v>
      </c>
      <c r="D42" s="94"/>
      <c r="E42" s="94">
        <f>D40/6</f>
        <v>15.833333333333334</v>
      </c>
      <c r="F42" s="95"/>
      <c r="G42" s="68"/>
      <c r="H42" s="68"/>
      <c r="I42" s="68"/>
    </row>
    <row r="43" spans="1:9">
      <c r="A43" s="93" t="s">
        <v>289</v>
      </c>
      <c r="B43" s="93" t="s">
        <v>307</v>
      </c>
      <c r="C43" s="93" t="s">
        <v>309</v>
      </c>
      <c r="D43" s="94">
        <v>256</v>
      </c>
      <c r="E43" s="94"/>
      <c r="F43" s="93"/>
      <c r="G43" s="68"/>
      <c r="H43" s="68"/>
      <c r="I43" s="68"/>
    </row>
    <row r="44" spans="1:9">
      <c r="A44" s="93"/>
      <c r="B44" s="93"/>
      <c r="C44" s="93" t="s">
        <v>305</v>
      </c>
      <c r="D44" s="94"/>
      <c r="E44" s="94">
        <f>D43/1.2</f>
        <v>213.33333333333334</v>
      </c>
      <c r="F44" s="95" t="s">
        <v>123</v>
      </c>
      <c r="G44" s="68"/>
      <c r="H44" s="68"/>
      <c r="I44" s="68"/>
    </row>
    <row r="45" spans="1:9">
      <c r="A45" s="93"/>
      <c r="B45" s="93"/>
      <c r="C45" s="93" t="s">
        <v>268</v>
      </c>
      <c r="D45" s="94"/>
      <c r="E45" s="94">
        <f>D43/6</f>
        <v>42.666666666666664</v>
      </c>
      <c r="F45" s="96"/>
      <c r="G45" s="68"/>
      <c r="H45" s="68"/>
      <c r="I45" s="68"/>
    </row>
    <row r="46" spans="1:9">
      <c r="A46" s="93" t="s">
        <v>289</v>
      </c>
      <c r="B46" s="93" t="s">
        <v>308</v>
      </c>
      <c r="C46" s="93" t="s">
        <v>311</v>
      </c>
      <c r="D46" s="94">
        <v>750</v>
      </c>
      <c r="E46" s="94"/>
      <c r="F46" s="93"/>
      <c r="G46" s="68"/>
      <c r="H46" s="68"/>
      <c r="I46" s="68"/>
    </row>
    <row r="47" spans="1:9">
      <c r="A47" s="93"/>
      <c r="B47" s="93"/>
      <c r="C47" s="93" t="s">
        <v>305</v>
      </c>
      <c r="D47" s="94"/>
      <c r="E47" s="94">
        <f>D46/1.2</f>
        <v>625</v>
      </c>
      <c r="F47" s="95" t="s">
        <v>123</v>
      </c>
      <c r="G47" s="68"/>
      <c r="H47" s="68"/>
      <c r="I47" s="68"/>
    </row>
    <row r="48" spans="1:9">
      <c r="A48" s="93"/>
      <c r="B48" s="93"/>
      <c r="C48" s="93" t="s">
        <v>268</v>
      </c>
      <c r="D48" s="94"/>
      <c r="E48" s="94">
        <f>D46/6</f>
        <v>125</v>
      </c>
      <c r="F48" s="93"/>
      <c r="G48" s="68"/>
      <c r="H48" s="68"/>
      <c r="I48" s="68"/>
    </row>
    <row r="49" spans="1:10">
      <c r="A49" s="93" t="s">
        <v>297</v>
      </c>
      <c r="B49" s="93" t="s">
        <v>312</v>
      </c>
      <c r="C49" s="93" t="s">
        <v>97</v>
      </c>
      <c r="D49" s="94">
        <v>420</v>
      </c>
      <c r="E49" s="94"/>
      <c r="F49" s="96">
        <v>0</v>
      </c>
      <c r="G49" s="68"/>
      <c r="H49" s="68"/>
      <c r="I49" s="68"/>
    </row>
    <row r="50" spans="1:10">
      <c r="A50" s="93"/>
      <c r="B50" s="93"/>
      <c r="C50" s="93" t="s">
        <v>313</v>
      </c>
      <c r="D50" s="94"/>
      <c r="E50" s="94">
        <v>420</v>
      </c>
      <c r="F50" s="96"/>
      <c r="G50" s="68"/>
      <c r="H50" s="68"/>
      <c r="I50" s="68"/>
    </row>
    <row r="51" spans="1:10">
      <c r="A51" s="93" t="s">
        <v>314</v>
      </c>
      <c r="B51" s="93" t="s">
        <v>315</v>
      </c>
      <c r="C51" s="93" t="s">
        <v>97</v>
      </c>
      <c r="D51" s="94">
        <f>E52+E53</f>
        <v>351</v>
      </c>
      <c r="E51" s="94"/>
      <c r="F51" s="96">
        <v>0</v>
      </c>
      <c r="G51" s="68"/>
      <c r="H51" s="68"/>
      <c r="I51" s="68"/>
    </row>
    <row r="52" spans="1:10">
      <c r="A52" s="93"/>
      <c r="B52" s="93"/>
      <c r="C52" s="93" t="s">
        <v>317</v>
      </c>
      <c r="D52" s="94"/>
      <c r="E52" s="94">
        <f>D40</f>
        <v>95</v>
      </c>
      <c r="F52" s="93" t="s">
        <v>40</v>
      </c>
      <c r="G52" s="68"/>
      <c r="H52" s="68"/>
      <c r="I52" s="68"/>
    </row>
    <row r="53" spans="1:10">
      <c r="A53" s="93"/>
      <c r="B53" s="93"/>
      <c r="C53" s="93" t="s">
        <v>316</v>
      </c>
      <c r="D53" s="94"/>
      <c r="E53" s="94">
        <f>D43</f>
        <v>256</v>
      </c>
      <c r="F53" s="96"/>
      <c r="G53" s="68"/>
      <c r="H53" s="68"/>
      <c r="I53" s="68"/>
    </row>
    <row r="54" spans="1:10">
      <c r="A54" s="93" t="s">
        <v>318</v>
      </c>
      <c r="B54" s="93" t="s">
        <v>319</v>
      </c>
      <c r="C54" s="93" t="s">
        <v>320</v>
      </c>
      <c r="D54" s="94">
        <f>4</f>
        <v>4</v>
      </c>
      <c r="E54" s="94"/>
      <c r="F54" s="95" t="s">
        <v>124</v>
      </c>
      <c r="G54" s="68"/>
      <c r="H54" s="68"/>
      <c r="I54" s="68"/>
    </row>
    <row r="55" spans="1:10">
      <c r="A55" s="93"/>
      <c r="B55" s="93"/>
      <c r="C55" s="93" t="s">
        <v>278</v>
      </c>
      <c r="D55" s="94">
        <f>D54*0.2</f>
        <v>0.8</v>
      </c>
      <c r="E55" s="94"/>
      <c r="F55" s="95"/>
      <c r="G55" s="68"/>
      <c r="H55" s="68"/>
      <c r="I55" s="68"/>
    </row>
    <row r="56" spans="1:10">
      <c r="A56" s="93"/>
      <c r="B56" s="93"/>
      <c r="C56" s="93" t="s">
        <v>97</v>
      </c>
      <c r="D56" s="94"/>
      <c r="E56" s="94">
        <f>D54+D55</f>
        <v>4.8</v>
      </c>
      <c r="F56" s="93"/>
      <c r="G56" s="68"/>
      <c r="H56" s="68"/>
      <c r="I56" s="68"/>
    </row>
    <row r="57" spans="1:10">
      <c r="A57" s="93" t="s">
        <v>321</v>
      </c>
      <c r="B57" s="93" t="s">
        <v>322</v>
      </c>
      <c r="C57" s="93" t="s">
        <v>97</v>
      </c>
      <c r="D57" s="94">
        <f>I61</f>
        <v>735</v>
      </c>
      <c r="E57" s="94"/>
      <c r="F57" s="96"/>
      <c r="G57" s="97" t="s">
        <v>323</v>
      </c>
      <c r="H57" s="97"/>
      <c r="I57" s="97">
        <v>750</v>
      </c>
    </row>
    <row r="58" spans="1:10">
      <c r="A58" s="93"/>
      <c r="B58" s="93"/>
      <c r="C58" s="93" t="s">
        <v>320</v>
      </c>
      <c r="D58" s="94">
        <f>I58+I59</f>
        <v>12.5</v>
      </c>
      <c r="E58" s="94"/>
      <c r="F58" s="95" t="s">
        <v>124</v>
      </c>
      <c r="G58" s="97" t="s">
        <v>324</v>
      </c>
      <c r="H58" s="98">
        <v>1.4E-2</v>
      </c>
      <c r="I58" s="97">
        <f>I57*H58</f>
        <v>10.5</v>
      </c>
    </row>
    <row r="59" spans="1:10">
      <c r="A59" s="93"/>
      <c r="B59" s="93"/>
      <c r="C59" s="93" t="s">
        <v>278</v>
      </c>
      <c r="D59" s="94">
        <f>I60</f>
        <v>2.5</v>
      </c>
      <c r="E59" s="94"/>
      <c r="F59" s="93"/>
      <c r="G59" s="97" t="s">
        <v>325</v>
      </c>
      <c r="H59" s="97"/>
      <c r="I59" s="97">
        <v>2</v>
      </c>
    </row>
    <row r="60" spans="1:10">
      <c r="A60" s="93"/>
      <c r="B60" s="93"/>
      <c r="C60" s="93" t="s">
        <v>326</v>
      </c>
      <c r="D60" s="94"/>
      <c r="E60" s="94">
        <f>I57</f>
        <v>750</v>
      </c>
      <c r="F60" s="93"/>
      <c r="G60" s="97" t="s">
        <v>170</v>
      </c>
      <c r="H60" s="97">
        <v>0.2</v>
      </c>
      <c r="I60" s="97">
        <f>(I58+I59)*0.2</f>
        <v>2.5</v>
      </c>
      <c r="J60" t="s">
        <v>327</v>
      </c>
    </row>
    <row r="61" spans="1:10">
      <c r="A61" s="93"/>
      <c r="B61" s="93"/>
      <c r="C61" s="93"/>
      <c r="D61" s="94"/>
      <c r="E61" s="94"/>
      <c r="F61" s="93"/>
      <c r="G61" s="97" t="s">
        <v>227</v>
      </c>
      <c r="H61" s="97"/>
      <c r="I61" s="97">
        <f>I57-I58-I59-I60</f>
        <v>735</v>
      </c>
    </row>
    <row r="62" spans="1:10">
      <c r="A62" s="93" t="s">
        <v>328</v>
      </c>
      <c r="B62" s="93" t="s">
        <v>329</v>
      </c>
      <c r="C62" s="93" t="s">
        <v>98</v>
      </c>
      <c r="D62" s="94">
        <f>I69</f>
        <v>162.37799999999999</v>
      </c>
      <c r="E62" s="94"/>
      <c r="F62" s="93"/>
      <c r="G62" s="97"/>
      <c r="H62" s="68"/>
      <c r="I62" s="68"/>
    </row>
    <row r="63" spans="1:10">
      <c r="A63" s="93"/>
      <c r="B63" s="93"/>
      <c r="C63" s="93" t="s">
        <v>91</v>
      </c>
      <c r="D63" s="94"/>
      <c r="E63" s="94">
        <f>I67</f>
        <v>135.315</v>
      </c>
      <c r="F63" s="95" t="s">
        <v>123</v>
      </c>
      <c r="G63" s="97" t="s">
        <v>335</v>
      </c>
      <c r="H63" s="68"/>
      <c r="I63" s="97">
        <v>155</v>
      </c>
    </row>
    <row r="64" spans="1:10">
      <c r="A64" s="93"/>
      <c r="B64" s="93"/>
      <c r="C64" s="93" t="s">
        <v>336</v>
      </c>
      <c r="D64" s="94"/>
      <c r="E64" s="94">
        <f>I68</f>
        <v>27.063000000000002</v>
      </c>
      <c r="F64" s="93"/>
      <c r="G64" s="99" t="s">
        <v>330</v>
      </c>
      <c r="H64" s="100">
        <v>0.1</v>
      </c>
      <c r="I64" s="101">
        <f>I63*H64</f>
        <v>15.5</v>
      </c>
    </row>
    <row r="65" spans="1:9">
      <c r="A65" s="93"/>
      <c r="B65" s="93"/>
      <c r="C65" s="93"/>
      <c r="D65" s="94"/>
      <c r="E65" s="94"/>
      <c r="F65" s="93"/>
      <c r="G65" s="97" t="s">
        <v>331</v>
      </c>
      <c r="H65" s="68"/>
      <c r="I65" s="97">
        <f>I63-I64</f>
        <v>139.5</v>
      </c>
    </row>
    <row r="66" spans="1:9">
      <c r="A66" s="93"/>
      <c r="B66" s="93"/>
      <c r="C66" s="93"/>
      <c r="D66" s="94"/>
      <c r="E66" s="94"/>
      <c r="F66" s="93"/>
      <c r="G66" s="102" t="s">
        <v>332</v>
      </c>
      <c r="H66" s="100">
        <v>0.03</v>
      </c>
      <c r="I66" s="101">
        <f>I65*H66</f>
        <v>4.1849999999999996</v>
      </c>
    </row>
    <row r="67" spans="1:9">
      <c r="A67" s="93"/>
      <c r="B67" s="93"/>
      <c r="C67" s="93"/>
      <c r="D67" s="94"/>
      <c r="E67" s="94"/>
      <c r="F67" s="93"/>
      <c r="G67" s="68" t="s">
        <v>333</v>
      </c>
      <c r="H67" s="68"/>
      <c r="I67" s="97">
        <f>I65-I66</f>
        <v>135.315</v>
      </c>
    </row>
    <row r="68" spans="1:9">
      <c r="A68" s="93"/>
      <c r="B68" s="93"/>
      <c r="C68" s="93"/>
      <c r="D68" s="94"/>
      <c r="E68" s="94"/>
      <c r="F68" s="93"/>
      <c r="G68" s="99" t="s">
        <v>334</v>
      </c>
      <c r="H68" s="100">
        <v>0.2</v>
      </c>
      <c r="I68" s="101">
        <f>I67*H68</f>
        <v>27.063000000000002</v>
      </c>
    </row>
    <row r="69" spans="1:9">
      <c r="A69" s="93"/>
      <c r="B69" s="93"/>
      <c r="C69" s="93"/>
      <c r="D69" s="94"/>
      <c r="E69" s="94"/>
      <c r="F69" s="93"/>
      <c r="G69" s="68"/>
      <c r="H69" s="68"/>
      <c r="I69" s="97">
        <f>I67+I68</f>
        <v>162.37799999999999</v>
      </c>
    </row>
  </sheetData>
  <phoneticPr fontId="9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9"/>
  <sheetViews>
    <sheetView topLeftCell="A21" workbookViewId="0">
      <selection activeCell="G40" sqref="A1:G40"/>
    </sheetView>
  </sheetViews>
  <sheetFormatPr baseColWidth="10" defaultRowHeight="15" x14ac:dyDescent="0"/>
  <cols>
    <col min="3" max="3" width="24.6640625" customWidth="1"/>
  </cols>
  <sheetData>
    <row r="1" spans="1:6">
      <c r="A1" s="26" t="s">
        <v>337</v>
      </c>
      <c r="B1" s="26"/>
      <c r="C1" s="26"/>
      <c r="D1" s="26"/>
      <c r="E1" s="26"/>
      <c r="F1" s="26"/>
    </row>
    <row r="2" spans="1:6">
      <c r="A2" s="26"/>
      <c r="B2" s="26"/>
      <c r="C2" s="26"/>
      <c r="D2" s="26"/>
      <c r="E2" s="26"/>
      <c r="F2" s="26"/>
    </row>
    <row r="3" spans="1:6">
      <c r="A3" s="88" t="s">
        <v>235</v>
      </c>
      <c r="B3" s="88" t="s">
        <v>236</v>
      </c>
      <c r="C3" s="88" t="s">
        <v>87</v>
      </c>
      <c r="D3" s="88" t="s">
        <v>88</v>
      </c>
      <c r="E3" s="88" t="s">
        <v>89</v>
      </c>
      <c r="F3" s="103" t="s">
        <v>288</v>
      </c>
    </row>
    <row r="4" spans="1:6">
      <c r="A4" s="89" t="s">
        <v>338</v>
      </c>
      <c r="B4" s="89" t="s">
        <v>339</v>
      </c>
      <c r="C4" s="89" t="s">
        <v>295</v>
      </c>
      <c r="D4" s="90">
        <v>1200</v>
      </c>
      <c r="E4" s="90"/>
      <c r="F4" s="104">
        <v>0</v>
      </c>
    </row>
    <row r="5" spans="1:6">
      <c r="A5" s="89"/>
      <c r="B5" s="89"/>
      <c r="C5" s="89" t="s">
        <v>278</v>
      </c>
      <c r="D5" s="90">
        <f>D4*0.2</f>
        <v>240</v>
      </c>
      <c r="E5" s="90"/>
      <c r="F5" s="105"/>
    </row>
    <row r="6" spans="1:6">
      <c r="A6" s="89"/>
      <c r="B6" s="89"/>
      <c r="C6" s="89" t="s">
        <v>347</v>
      </c>
      <c r="D6" s="90"/>
      <c r="E6" s="90">
        <f>D4*1.2</f>
        <v>1440</v>
      </c>
      <c r="F6" s="104"/>
    </row>
    <row r="7" spans="1:6">
      <c r="A7" s="89" t="s">
        <v>340</v>
      </c>
      <c r="B7" s="89" t="s">
        <v>341</v>
      </c>
      <c r="C7" s="89" t="s">
        <v>342</v>
      </c>
      <c r="D7" s="90">
        <f>E9/1.2</f>
        <v>129.16666666666669</v>
      </c>
      <c r="E7" s="90"/>
      <c r="F7" s="104" t="s">
        <v>124</v>
      </c>
    </row>
    <row r="8" spans="1:6">
      <c r="A8" s="89"/>
      <c r="B8" s="89"/>
      <c r="C8" s="89" t="s">
        <v>278</v>
      </c>
      <c r="D8" s="90">
        <f>E9/6</f>
        <v>25.833333333333332</v>
      </c>
      <c r="E8" s="90"/>
      <c r="F8" s="105"/>
    </row>
    <row r="9" spans="1:6">
      <c r="A9" s="89"/>
      <c r="B9" s="89"/>
      <c r="C9" s="89" t="s">
        <v>343</v>
      </c>
      <c r="D9" s="90"/>
      <c r="E9" s="90">
        <v>155</v>
      </c>
      <c r="F9" s="104"/>
    </row>
    <row r="10" spans="1:6">
      <c r="A10" s="89" t="s">
        <v>344</v>
      </c>
      <c r="B10" s="89" t="s">
        <v>345</v>
      </c>
      <c r="C10" s="89" t="s">
        <v>346</v>
      </c>
      <c r="D10" s="90">
        <f>E6*0.98</f>
        <v>1411.2</v>
      </c>
      <c r="E10" s="90"/>
      <c r="F10" s="105">
        <v>0</v>
      </c>
    </row>
    <row r="11" spans="1:6">
      <c r="A11" s="89"/>
      <c r="B11" s="89"/>
      <c r="C11" s="89" t="s">
        <v>253</v>
      </c>
      <c r="D11" s="90"/>
      <c r="E11" s="90">
        <f>D10</f>
        <v>1411.2</v>
      </c>
      <c r="F11" s="105"/>
    </row>
    <row r="12" spans="1:6">
      <c r="A12" s="89"/>
      <c r="B12" s="89"/>
      <c r="C12" s="89" t="s">
        <v>346</v>
      </c>
      <c r="D12" s="90">
        <f>E6-D10</f>
        <v>28.799999999999955</v>
      </c>
      <c r="E12" s="90"/>
      <c r="F12" s="104"/>
    </row>
    <row r="13" spans="1:6">
      <c r="A13" s="89"/>
      <c r="B13" s="89"/>
      <c r="C13" s="89" t="s">
        <v>348</v>
      </c>
      <c r="D13" s="90"/>
      <c r="E13" s="90">
        <f>D12/1.2</f>
        <v>23.999999999999964</v>
      </c>
      <c r="F13" s="104" t="s">
        <v>123</v>
      </c>
    </row>
    <row r="14" spans="1:6">
      <c r="A14" s="89"/>
      <c r="B14" s="89"/>
      <c r="C14" s="89" t="s">
        <v>278</v>
      </c>
      <c r="D14" s="90"/>
      <c r="E14" s="90">
        <f>D12/6</f>
        <v>4.7999999999999927</v>
      </c>
      <c r="F14" s="105"/>
    </row>
    <row r="15" spans="1:6">
      <c r="A15" s="89" t="s">
        <v>349</v>
      </c>
      <c r="B15" s="89" t="s">
        <v>245</v>
      </c>
      <c r="C15" s="89" t="s">
        <v>350</v>
      </c>
      <c r="D15" s="90">
        <v>5</v>
      </c>
      <c r="E15" s="90"/>
      <c r="F15" s="104" t="s">
        <v>124</v>
      </c>
    </row>
    <row r="16" spans="1:6">
      <c r="A16" s="89"/>
      <c r="B16" s="89"/>
      <c r="C16" s="89" t="s">
        <v>351</v>
      </c>
      <c r="D16" s="90">
        <v>10</v>
      </c>
      <c r="E16" s="90"/>
      <c r="F16" s="104" t="s">
        <v>124</v>
      </c>
    </row>
    <row r="17" spans="1:6">
      <c r="A17" s="89"/>
      <c r="B17" s="89"/>
      <c r="C17" s="89" t="s">
        <v>343</v>
      </c>
      <c r="D17" s="90"/>
      <c r="E17" s="90">
        <v>15</v>
      </c>
      <c r="F17" s="105"/>
    </row>
    <row r="18" spans="1:6">
      <c r="A18" s="89" t="s">
        <v>352</v>
      </c>
      <c r="B18" s="89" t="s">
        <v>353</v>
      </c>
      <c r="C18" s="89" t="s">
        <v>354</v>
      </c>
      <c r="D18" s="90">
        <f>E17+E9</f>
        <v>170</v>
      </c>
      <c r="E18" s="90"/>
      <c r="F18" s="105">
        <v>0</v>
      </c>
    </row>
    <row r="19" spans="1:6">
      <c r="A19" s="89"/>
      <c r="B19" s="89"/>
      <c r="C19" s="89" t="s">
        <v>253</v>
      </c>
      <c r="D19" s="90"/>
      <c r="E19" s="90">
        <f>D18</f>
        <v>170</v>
      </c>
      <c r="F19" s="105"/>
    </row>
    <row r="20" spans="1:6">
      <c r="A20" s="89"/>
      <c r="B20" s="89"/>
      <c r="C20" s="89"/>
      <c r="D20" s="90"/>
      <c r="E20" s="90"/>
      <c r="F20" s="105"/>
    </row>
    <row r="21" spans="1:6">
      <c r="A21" s="26"/>
      <c r="B21" s="26"/>
      <c r="C21" s="26"/>
      <c r="D21" s="26"/>
      <c r="E21" s="26"/>
      <c r="F21" s="26"/>
    </row>
    <row r="22" spans="1:6">
      <c r="A22" s="88" t="s">
        <v>235</v>
      </c>
      <c r="B22" s="88" t="s">
        <v>236</v>
      </c>
      <c r="C22" s="88" t="s">
        <v>87</v>
      </c>
      <c r="D22" s="88" t="s">
        <v>88</v>
      </c>
      <c r="E22" s="88" t="s">
        <v>89</v>
      </c>
      <c r="F22" s="103" t="s">
        <v>288</v>
      </c>
    </row>
    <row r="23" spans="1:6">
      <c r="A23" s="89" t="s">
        <v>355</v>
      </c>
      <c r="B23" s="89" t="s">
        <v>356</v>
      </c>
      <c r="C23" s="89" t="s">
        <v>360</v>
      </c>
      <c r="D23" s="90">
        <v>550</v>
      </c>
      <c r="E23" s="90"/>
      <c r="F23" s="104"/>
    </row>
    <row r="24" spans="1:6">
      <c r="A24" s="89"/>
      <c r="B24" s="89"/>
      <c r="C24" s="89" t="s">
        <v>305</v>
      </c>
      <c r="D24" s="90"/>
      <c r="E24" s="90">
        <f>D23/1.1</f>
        <v>499.99999999999994</v>
      </c>
      <c r="F24" s="104" t="s">
        <v>123</v>
      </c>
    </row>
    <row r="25" spans="1:6">
      <c r="A25" s="89"/>
      <c r="B25" s="89"/>
      <c r="C25" s="89" t="s">
        <v>361</v>
      </c>
      <c r="D25" s="90"/>
      <c r="E25" s="90">
        <f>D23/5</f>
        <v>110</v>
      </c>
      <c r="F25" s="104"/>
    </row>
    <row r="26" spans="1:6">
      <c r="A26" s="89" t="s">
        <v>357</v>
      </c>
      <c r="B26" s="89" t="s">
        <v>358</v>
      </c>
      <c r="C26" s="89" t="s">
        <v>362</v>
      </c>
      <c r="D26" s="90">
        <v>1449</v>
      </c>
      <c r="E26" s="90"/>
      <c r="F26" s="89"/>
    </row>
    <row r="27" spans="1:6">
      <c r="A27" s="89"/>
      <c r="B27" s="89"/>
      <c r="C27" s="89" t="s">
        <v>305</v>
      </c>
      <c r="D27" s="90"/>
      <c r="E27" s="90">
        <f>D26/1.2</f>
        <v>1207.5</v>
      </c>
      <c r="F27" s="104" t="s">
        <v>123</v>
      </c>
    </row>
    <row r="28" spans="1:6">
      <c r="A28" s="89"/>
      <c r="B28" s="89"/>
      <c r="C28" s="89" t="s">
        <v>361</v>
      </c>
      <c r="D28" s="90"/>
      <c r="E28" s="90">
        <f>D26/6</f>
        <v>241.5</v>
      </c>
      <c r="F28" s="104"/>
    </row>
    <row r="29" spans="1:6">
      <c r="A29" s="89" t="s">
        <v>359</v>
      </c>
      <c r="B29" s="89" t="s">
        <v>315</v>
      </c>
      <c r="C29" s="89" t="s">
        <v>97</v>
      </c>
      <c r="D29" s="90">
        <f>D23*0.97</f>
        <v>533.5</v>
      </c>
      <c r="E29" s="90"/>
      <c r="F29" s="105">
        <v>0</v>
      </c>
    </row>
    <row r="30" spans="1:6">
      <c r="A30" s="89"/>
      <c r="B30" s="89"/>
      <c r="C30" s="89" t="s">
        <v>363</v>
      </c>
      <c r="D30" s="90"/>
      <c r="E30" s="90">
        <f>D29</f>
        <v>533.5</v>
      </c>
      <c r="F30" s="89"/>
    </row>
    <row r="31" spans="1:6">
      <c r="A31" s="89"/>
      <c r="B31" s="89"/>
      <c r="C31" s="89" t="s">
        <v>364</v>
      </c>
      <c r="D31" s="90">
        <f>E33/1.2</f>
        <v>13.75</v>
      </c>
      <c r="E31" s="90"/>
      <c r="F31" s="104" t="s">
        <v>124</v>
      </c>
    </row>
    <row r="32" spans="1:6">
      <c r="A32" s="89"/>
      <c r="B32" s="89"/>
      <c r="C32" s="89" t="s">
        <v>336</v>
      </c>
      <c r="D32" s="90">
        <f>E33/6</f>
        <v>2.75</v>
      </c>
      <c r="E32" s="90"/>
      <c r="F32" s="89"/>
    </row>
    <row r="33" spans="1:6">
      <c r="A33" s="89"/>
      <c r="B33" s="89"/>
      <c r="C33" s="89" t="s">
        <v>363</v>
      </c>
      <c r="D33" s="90"/>
      <c r="E33" s="90">
        <f>D23-E30</f>
        <v>16.5</v>
      </c>
      <c r="F33" s="89"/>
    </row>
    <row r="34" spans="1:6">
      <c r="A34" s="89" t="s">
        <v>365</v>
      </c>
      <c r="B34" s="89" t="s">
        <v>250</v>
      </c>
      <c r="C34" s="89" t="s">
        <v>362</v>
      </c>
      <c r="D34" s="90">
        <f>E35+E36</f>
        <v>30</v>
      </c>
      <c r="E34" s="90"/>
      <c r="F34" s="105"/>
    </row>
    <row r="35" spans="1:6">
      <c r="A35" s="89"/>
      <c r="B35" s="89"/>
      <c r="C35" s="89" t="s">
        <v>366</v>
      </c>
      <c r="D35" s="90"/>
      <c r="E35" s="90">
        <v>20</v>
      </c>
      <c r="F35" s="105" t="s">
        <v>123</v>
      </c>
    </row>
    <row r="36" spans="1:6">
      <c r="A36" s="89"/>
      <c r="B36" s="89"/>
      <c r="C36" s="89" t="s">
        <v>367</v>
      </c>
      <c r="D36" s="90"/>
      <c r="E36" s="90">
        <v>10</v>
      </c>
      <c r="F36" s="105" t="s">
        <v>123</v>
      </c>
    </row>
    <row r="37" spans="1:6">
      <c r="A37" s="89" t="s">
        <v>368</v>
      </c>
      <c r="B37" s="89" t="s">
        <v>319</v>
      </c>
      <c r="C37" s="89" t="s">
        <v>97</v>
      </c>
      <c r="D37" s="90">
        <f>E38</f>
        <v>1479</v>
      </c>
      <c r="E37" s="90"/>
      <c r="F37" s="105"/>
    </row>
    <row r="38" spans="1:6">
      <c r="A38" s="89"/>
      <c r="B38" s="89"/>
      <c r="C38" s="89" t="s">
        <v>369</v>
      </c>
      <c r="D38" s="90"/>
      <c r="E38" s="90">
        <f>D34+D26</f>
        <v>1479</v>
      </c>
      <c r="F38" s="105">
        <v>0</v>
      </c>
    </row>
    <row r="39" spans="1:6">
      <c r="A39" s="89"/>
      <c r="B39" s="89"/>
      <c r="C39" s="89"/>
      <c r="D39" s="90"/>
      <c r="E39" s="90"/>
      <c r="F39" s="105"/>
    </row>
  </sheetData>
  <phoneticPr fontId="9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1_Bil</vt:lpstr>
      <vt:lpstr>2 GuV</vt:lpstr>
      <vt:lpstr>3 Buchungss</vt:lpstr>
      <vt:lpstr>4 Konto</vt:lpstr>
      <vt:lpstr>5 Ust</vt:lpstr>
      <vt:lpstr>6 Belege</vt:lpstr>
      <vt:lpstr>7 Waren</vt:lpstr>
      <vt:lpstr>8 Bar Karten</vt:lpstr>
      <vt:lpstr>9 Skonto VZZ Msp</vt:lpstr>
      <vt:lpstr>10 Kreisl</vt:lpstr>
      <vt:lpstr>Blatt6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cp:lastPrinted>2013-10-09T05:49:04Z</cp:lastPrinted>
  <dcterms:created xsi:type="dcterms:W3CDTF">2013-09-08T10:14:47Z</dcterms:created>
  <dcterms:modified xsi:type="dcterms:W3CDTF">2016-09-19T09:27:16Z</dcterms:modified>
</cp:coreProperties>
</file>