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60" windowWidth="22500" windowHeight="17860" activeTab="0"/>
  </bookViews>
  <sheets>
    <sheet name="Angabe" sheetId="1" r:id="rId1"/>
    <sheet name="BAB_Lösung" sheetId="2" r:id="rId2"/>
    <sheet name="BAB quer" sheetId="3" r:id="rId3"/>
  </sheets>
  <definedNames>
    <definedName name="_xlnm.Print_Area" localSheetId="1">'BAB_Lösung'!$A$1:$H$44</definedName>
  </definedNames>
  <calcPr fullCalcOnLoad="1"/>
</workbook>
</file>

<file path=xl/sharedStrings.xml><?xml version="1.0" encoding="utf-8"?>
<sst xmlns="http://schemas.openxmlformats.org/spreadsheetml/2006/main" count="103" uniqueCount="77">
  <si>
    <t>Summen</t>
  </si>
  <si>
    <t>Verwaltung</t>
  </si>
  <si>
    <t xml:space="preserve">Küche </t>
  </si>
  <si>
    <t>Keller</t>
  </si>
  <si>
    <t>Restaurant</t>
  </si>
  <si>
    <t>Umlage Verwaltung</t>
  </si>
  <si>
    <t>Zuschlagsbasen</t>
  </si>
  <si>
    <t>Getränke</t>
  </si>
  <si>
    <t>GKZ Restaurant</t>
  </si>
  <si>
    <t>Speisen</t>
  </si>
  <si>
    <t xml:space="preserve"> - WES</t>
  </si>
  <si>
    <t>Logis</t>
  </si>
  <si>
    <t>Küche, Keller, Restaurant und Logis. Im Restaurant werden neben hauseigenen Gästen</t>
  </si>
  <si>
    <t>auch Passanten verpflegt.</t>
  </si>
  <si>
    <t>Nach der betrieblichen Abgrenzung ergeben sich für das Jahr folgende Kosten</t>
  </si>
  <si>
    <t>1. Lebensmitteleinsatz</t>
  </si>
  <si>
    <t>2. Getränkeeinsatz</t>
  </si>
  <si>
    <t>3. Energiekosten</t>
  </si>
  <si>
    <t>Verteilungsschlüssel</t>
  </si>
  <si>
    <t>Küche</t>
  </si>
  <si>
    <t>Summe</t>
  </si>
  <si>
    <t>GKZ, Selbstkosten</t>
  </si>
  <si>
    <t>Nächtigungen</t>
  </si>
  <si>
    <t>Kosten</t>
  </si>
  <si>
    <t>a) Erstellung des BAB</t>
  </si>
  <si>
    <t>b) Berechnung der Gemeinkostenzuschlagssätze für Speisen und Getränke und Berechnung</t>
  </si>
  <si>
    <t>Erlöse</t>
  </si>
  <si>
    <t>Betriebserfolg</t>
  </si>
  <si>
    <t>gesamt</t>
  </si>
  <si>
    <t xml:space="preserve"> - Gesamtko BAB</t>
  </si>
  <si>
    <t>GK Summe I</t>
  </si>
  <si>
    <t>GK Summe II</t>
  </si>
  <si>
    <t xml:space="preserve"> + BG</t>
  </si>
  <si>
    <t>Kartenpreis</t>
  </si>
  <si>
    <t>GK I</t>
  </si>
  <si>
    <t>GKZ/ Selbstkosten</t>
  </si>
  <si>
    <t>5. Personalkosten</t>
  </si>
  <si>
    <t>7. Diverse Kosten</t>
  </si>
  <si>
    <t>8. Kalk. Kosten</t>
  </si>
  <si>
    <t>1) Zusatzinformationen für die Kostenstellenrechnung:</t>
  </si>
  <si>
    <t>2) Umlage der allgemeinen Kostenstelle Verwaltung 15 : 10 : 25 : 50 %</t>
  </si>
  <si>
    <t>3) Erlöse zu Grundpreisen</t>
  </si>
  <si>
    <t>GKII</t>
  </si>
  <si>
    <t>Bsp Hotel Carinthia</t>
  </si>
  <si>
    <t>Das Hotel Carinthia ist ein Zwei-Saisonen Hotel und führt folgende Kostenstellen: Verwaltung,</t>
  </si>
  <si>
    <t>Kalkulation Putengeschnetzeltes</t>
  </si>
  <si>
    <t>Hotel Carinthia</t>
  </si>
  <si>
    <t>6. Diverse Kosten</t>
  </si>
  <si>
    <t>7. Kalk. Kosten</t>
  </si>
  <si>
    <t>Hotel Carinthia_3FGA</t>
  </si>
  <si>
    <t xml:space="preserve">    der durchschnittlichen Selbstkosten pro Nächtigung ( bei 4.750 Nächtigungen)</t>
  </si>
  <si>
    <t>30m2</t>
  </si>
  <si>
    <t>50m2</t>
  </si>
  <si>
    <t>20m2</t>
  </si>
  <si>
    <t>100m2</t>
  </si>
  <si>
    <t>250m2</t>
  </si>
  <si>
    <t>a) zu Energiekosten werden nach m2 abgerechnet, die folgend aufgeteilt sind</t>
  </si>
  <si>
    <t>Verwaltung 20m2, Küche 50m2, Keller 30m2, Restaurant 200m2, Logis 250m2 - wie</t>
  </si>
  <si>
    <t>oben in der Tabelle. Die gesamten m2 betragen 450 m2.</t>
  </si>
  <si>
    <t>gerundet</t>
  </si>
  <si>
    <t>Speisen in %</t>
  </si>
  <si>
    <t>BE</t>
  </si>
  <si>
    <t xml:space="preserve">    Der Wareneinsatz WES beträgt 3,40 EUR, NRA 150 %, BG 10,5%</t>
  </si>
  <si>
    <t xml:space="preserve"> + NRA</t>
  </si>
  <si>
    <t>Berechnen Sie den neuen NRA in EUR und in %.</t>
  </si>
  <si>
    <t>Grundpreis</t>
  </si>
  <si>
    <t>ZS</t>
  </si>
  <si>
    <t xml:space="preserve"> + USt</t>
  </si>
  <si>
    <t>c)</t>
  </si>
  <si>
    <t>d)</t>
  </si>
  <si>
    <t>e)</t>
  </si>
  <si>
    <t>%</t>
  </si>
  <si>
    <t>WES</t>
  </si>
  <si>
    <t>Die Ergebnisse sind auf Ganze zu runden.</t>
  </si>
  <si>
    <t>c) Kalkulieren Sie den Verkaufspreis des Menüs: Putengeschnetzeltes mit Reis und Suppe.</t>
  </si>
  <si>
    <t>d) Aus Konkurrenzgründen können wir das Menü nur zu einem Kartenpreis von 8,50 EUR anbieten.</t>
  </si>
  <si>
    <t>e) Berechnen Sie den Betriebserfolg (für den Bereich Logis und gesamt).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</si>
</sst>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??_-;_-@_-"/>
    <numFmt numFmtId="171" formatCode="_-* #,##0.000_-;\-* #,##0.000_-;_-* &quot;-&quot;??_-;_-@_-"/>
    <numFmt numFmtId="172" formatCode="_-* #,##0.0000_-;\-* #,##0.0000_-;_-* &quot;-&quot;??_-;_-@_-"/>
    <numFmt numFmtId="173" formatCode="_-* #,##0.00000_-;\-* #,##0.00000_-;_-* &quot;-&quot;??_-;_-@_-"/>
    <numFmt numFmtId="174" formatCode="_-* #,##0_-;\-* #,##0_-;_-* &quot;-&quot;??_-;_-@_-"/>
    <numFmt numFmtId="175" formatCode="0.0000"/>
    <numFmt numFmtId="176" formatCode="0.000"/>
    <numFmt numFmtId="177" formatCode="0.0"/>
    <numFmt numFmtId="178" formatCode="0.000000"/>
    <numFmt numFmtId="179" formatCode="0.00000"/>
    <numFmt numFmtId="180" formatCode="0.0000000"/>
    <numFmt numFmtId="181" formatCode="[$-C07]dddd\,\ d\.\ mmmm\ yyyy"/>
  </numFmts>
  <fonts count="47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9">
    <xf numFmtId="0" fontId="0" fillId="0" borderId="0" xfId="0" applyAlignment="1">
      <alignment/>
    </xf>
    <xf numFmtId="43" fontId="0" fillId="0" borderId="0" xfId="47" applyFont="1" applyAlignment="1">
      <alignment/>
    </xf>
    <xf numFmtId="43" fontId="0" fillId="0" borderId="0" xfId="0" applyNumberFormat="1" applyAlignment="1">
      <alignment/>
    </xf>
    <xf numFmtId="174" fontId="0" fillId="0" borderId="0" xfId="47" applyNumberFormat="1" applyFont="1" applyAlignment="1">
      <alignment/>
    </xf>
    <xf numFmtId="0" fontId="2" fillId="0" borderId="0" xfId="0" applyFont="1" applyAlignment="1">
      <alignment/>
    </xf>
    <xf numFmtId="43" fontId="3" fillId="0" borderId="0" xfId="0" applyNumberFormat="1" applyFont="1" applyAlignment="1">
      <alignment/>
    </xf>
    <xf numFmtId="43" fontId="2" fillId="0" borderId="0" xfId="47" applyFont="1" applyAlignment="1">
      <alignment/>
    </xf>
    <xf numFmtId="0" fontId="3" fillId="0" borderId="0" xfId="0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0" fillId="0" borderId="10" xfId="47" applyFont="1" applyBorder="1" applyAlignment="1">
      <alignment/>
    </xf>
    <xf numFmtId="0" fontId="0" fillId="0" borderId="0" xfId="0" applyBorder="1" applyAlignment="1">
      <alignment/>
    </xf>
    <xf numFmtId="43" fontId="0" fillId="0" borderId="0" xfId="47" applyFont="1" applyBorder="1" applyAlignment="1">
      <alignment/>
    </xf>
    <xf numFmtId="43" fontId="0" fillId="0" borderId="11" xfId="47" applyFont="1" applyBorder="1" applyAlignment="1">
      <alignment/>
    </xf>
    <xf numFmtId="43" fontId="0" fillId="0" borderId="12" xfId="47" applyFont="1" applyBorder="1" applyAlignment="1">
      <alignment/>
    </xf>
    <xf numFmtId="43" fontId="0" fillId="0" borderId="13" xfId="47" applyFont="1" applyBorder="1" applyAlignment="1">
      <alignment/>
    </xf>
    <xf numFmtId="43" fontId="3" fillId="0" borderId="0" xfId="47" applyFont="1" applyAlignment="1">
      <alignment/>
    </xf>
    <xf numFmtId="43" fontId="3" fillId="0" borderId="0" xfId="47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3" fontId="4" fillId="0" borderId="0" xfId="47" applyFont="1" applyAlignment="1">
      <alignment/>
    </xf>
    <xf numFmtId="0" fontId="8" fillId="0" borderId="0" xfId="0" applyFont="1" applyAlignment="1">
      <alignment/>
    </xf>
    <xf numFmtId="2" fontId="0" fillId="0" borderId="10" xfId="0" applyNumberFormat="1" applyBorder="1" applyAlignment="1">
      <alignment/>
    </xf>
    <xf numFmtId="43" fontId="5" fillId="0" borderId="20" xfId="47" applyFont="1" applyBorder="1" applyAlignment="1">
      <alignment/>
    </xf>
    <xf numFmtId="43" fontId="6" fillId="0" borderId="20" xfId="47" applyFont="1" applyBorder="1" applyAlignment="1">
      <alignment/>
    </xf>
    <xf numFmtId="0" fontId="7" fillId="0" borderId="20" xfId="0" applyFont="1" applyBorder="1" applyAlignment="1">
      <alignment/>
    </xf>
    <xf numFmtId="43" fontId="7" fillId="0" borderId="20" xfId="47" applyFont="1" applyBorder="1" applyAlignment="1">
      <alignment/>
    </xf>
    <xf numFmtId="0" fontId="5" fillId="0" borderId="20" xfId="0" applyFont="1" applyBorder="1" applyAlignment="1">
      <alignment/>
    </xf>
    <xf numFmtId="10" fontId="5" fillId="0" borderId="20" xfId="47" applyNumberFormat="1" applyFont="1" applyBorder="1" applyAlignment="1">
      <alignment/>
    </xf>
    <xf numFmtId="43" fontId="5" fillId="0" borderId="20" xfId="0" applyNumberFormat="1" applyFont="1" applyBorder="1" applyAlignment="1">
      <alignment/>
    </xf>
    <xf numFmtId="0" fontId="0" fillId="0" borderId="20" xfId="0" applyBorder="1" applyAlignment="1">
      <alignment/>
    </xf>
    <xf numFmtId="0" fontId="6" fillId="0" borderId="20" xfId="0" applyFont="1" applyBorder="1" applyAlignment="1">
      <alignment/>
    </xf>
    <xf numFmtId="43" fontId="5" fillId="33" borderId="20" xfId="47" applyFont="1" applyFill="1" applyBorder="1" applyAlignment="1">
      <alignment/>
    </xf>
    <xf numFmtId="3" fontId="0" fillId="0" borderId="15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5" fillId="0" borderId="20" xfId="0" applyFont="1" applyBorder="1" applyAlignment="1">
      <alignment/>
    </xf>
    <xf numFmtId="43" fontId="5" fillId="0" borderId="20" xfId="47" applyFont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0" xfId="0" applyNumberFormat="1" applyAlignment="1">
      <alignment/>
    </xf>
    <xf numFmtId="0" fontId="5" fillId="34" borderId="20" xfId="0" applyFont="1" applyFill="1" applyBorder="1" applyAlignment="1">
      <alignment/>
    </xf>
    <xf numFmtId="43" fontId="5" fillId="34" borderId="20" xfId="47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3" fontId="46" fillId="0" borderId="11" xfId="47" applyFont="1" applyBorder="1" applyAlignment="1">
      <alignment/>
    </xf>
    <xf numFmtId="43" fontId="46" fillId="0" borderId="10" xfId="47" applyFont="1" applyBorder="1" applyAlignment="1">
      <alignment/>
    </xf>
    <xf numFmtId="9" fontId="0" fillId="0" borderId="15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Border="1" applyAlignment="1">
      <alignment/>
    </xf>
    <xf numFmtId="43" fontId="5" fillId="0" borderId="0" xfId="47" applyFont="1" applyAlignment="1">
      <alignment/>
    </xf>
    <xf numFmtId="0" fontId="0" fillId="35" borderId="0" xfId="0" applyFill="1" applyAlignment="1">
      <alignment/>
    </xf>
    <xf numFmtId="43" fontId="0" fillId="35" borderId="0" xfId="47" applyFont="1" applyFill="1" applyAlignment="1">
      <alignment/>
    </xf>
    <xf numFmtId="169" fontId="0" fillId="35" borderId="0" xfId="45" applyFont="1" applyFill="1" applyAlignment="1">
      <alignment/>
    </xf>
    <xf numFmtId="0" fontId="0" fillId="0" borderId="16" xfId="0" applyFont="1" applyFill="1" applyBorder="1" applyAlignment="1">
      <alignment/>
    </xf>
    <xf numFmtId="43" fontId="0" fillId="0" borderId="0" xfId="47" applyFont="1" applyAlignment="1">
      <alignment/>
    </xf>
    <xf numFmtId="9" fontId="0" fillId="35" borderId="0" xfId="50" applyFont="1" applyFill="1" applyAlignment="1">
      <alignment/>
    </xf>
    <xf numFmtId="9" fontId="0" fillId="0" borderId="0" xfId="0" applyNumberFormat="1" applyAlignment="1">
      <alignment/>
    </xf>
    <xf numFmtId="43" fontId="10" fillId="0" borderId="0" xfId="47" applyFont="1" applyAlignment="1">
      <alignment/>
    </xf>
    <xf numFmtId="0" fontId="0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9" fontId="9" fillId="35" borderId="0" xfId="50" applyFont="1" applyFill="1" applyAlignment="1">
      <alignment/>
    </xf>
    <xf numFmtId="2" fontId="9" fillId="35" borderId="0" xfId="0" applyNumberFormat="1" applyFont="1" applyFill="1" applyAlignment="1">
      <alignment/>
    </xf>
    <xf numFmtId="43" fontId="10" fillId="0" borderId="20" xfId="47" applyFont="1" applyBorder="1" applyAlignment="1">
      <alignment/>
    </xf>
    <xf numFmtId="43" fontId="0" fillId="0" borderId="20" xfId="47" applyFont="1" applyBorder="1" applyAlignment="1">
      <alignment/>
    </xf>
    <xf numFmtId="174" fontId="0" fillId="35" borderId="0" xfId="47" applyNumberFormat="1" applyFont="1" applyFill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A42" sqref="A42"/>
    </sheetView>
  </sheetViews>
  <sheetFormatPr defaultColWidth="11.421875" defaultRowHeight="12.75"/>
  <cols>
    <col min="2" max="2" width="11.421875" style="0" customWidth="1"/>
    <col min="3" max="3" width="12.140625" style="0" customWidth="1"/>
    <col min="5" max="5" width="10.00390625" style="0" customWidth="1"/>
    <col min="6" max="6" width="10.421875" style="0" customWidth="1"/>
    <col min="7" max="7" width="9.140625" style="0" customWidth="1"/>
    <col min="8" max="8" width="10.28125" style="0" customWidth="1"/>
  </cols>
  <sheetData>
    <row r="1" ht="12.75">
      <c r="A1" s="7" t="s">
        <v>43</v>
      </c>
    </row>
    <row r="2" ht="12.75">
      <c r="A2" t="s">
        <v>44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8" spans="1:8" ht="12.75">
      <c r="A8" s="24" t="s">
        <v>18</v>
      </c>
      <c r="B8" s="25"/>
      <c r="C8" s="25"/>
      <c r="D8" s="26" t="s">
        <v>1</v>
      </c>
      <c r="E8" s="26" t="s">
        <v>19</v>
      </c>
      <c r="F8" s="26" t="s">
        <v>3</v>
      </c>
      <c r="G8" s="26" t="s">
        <v>4</v>
      </c>
      <c r="H8" s="27" t="s">
        <v>11</v>
      </c>
    </row>
    <row r="9" spans="1:8" ht="12.75">
      <c r="A9" s="18" t="s">
        <v>15</v>
      </c>
      <c r="B9" s="11"/>
      <c r="C9" s="13">
        <v>95000</v>
      </c>
      <c r="D9" s="11"/>
      <c r="E9" s="23"/>
      <c r="F9" s="11"/>
      <c r="G9" s="11"/>
      <c r="H9" s="19"/>
    </row>
    <row r="10" spans="1:8" ht="12.75">
      <c r="A10" s="18" t="s">
        <v>16</v>
      </c>
      <c r="B10" s="11"/>
      <c r="C10" s="12">
        <v>33500</v>
      </c>
      <c r="D10" s="11"/>
      <c r="E10" s="11"/>
      <c r="F10" s="23"/>
      <c r="G10" s="11"/>
      <c r="H10" s="19"/>
    </row>
    <row r="11" spans="1:9" ht="12.75">
      <c r="A11" s="18" t="s">
        <v>17</v>
      </c>
      <c r="B11" s="11"/>
      <c r="C11" s="12">
        <v>22500</v>
      </c>
      <c r="D11" s="58" t="s">
        <v>53</v>
      </c>
      <c r="E11" s="58" t="s">
        <v>52</v>
      </c>
      <c r="F11" s="58" t="s">
        <v>51</v>
      </c>
      <c r="G11" s="58" t="s">
        <v>54</v>
      </c>
      <c r="H11" s="57" t="s">
        <v>55</v>
      </c>
      <c r="I11" s="59"/>
    </row>
    <row r="12" spans="1:9" ht="12.75">
      <c r="A12" s="18" t="s">
        <v>36</v>
      </c>
      <c r="B12" s="11"/>
      <c r="C12" s="12">
        <v>125000</v>
      </c>
      <c r="D12" s="23">
        <v>12000</v>
      </c>
      <c r="E12" s="23">
        <v>36000</v>
      </c>
      <c r="F12" s="23">
        <v>17000</v>
      </c>
      <c r="G12" s="23">
        <v>24000</v>
      </c>
      <c r="H12" s="41">
        <v>36000</v>
      </c>
      <c r="I12" s="43"/>
    </row>
    <row r="13" spans="1:9" ht="12.75">
      <c r="A13" s="18" t="s">
        <v>47</v>
      </c>
      <c r="B13" s="11"/>
      <c r="C13" s="12">
        <v>62300</v>
      </c>
      <c r="D13" s="45"/>
      <c r="E13" s="45"/>
      <c r="F13" s="45"/>
      <c r="G13" s="45"/>
      <c r="H13" s="46"/>
      <c r="I13" s="44"/>
    </row>
    <row r="14" spans="1:8" ht="12.75">
      <c r="A14" s="20" t="s">
        <v>48</v>
      </c>
      <c r="B14" s="21"/>
      <c r="C14" s="10">
        <v>121600</v>
      </c>
      <c r="D14" s="21"/>
      <c r="E14" s="21"/>
      <c r="F14" s="21"/>
      <c r="G14" s="21"/>
      <c r="H14" s="22"/>
    </row>
    <row r="16" ht="12.75">
      <c r="A16" s="42" t="s">
        <v>39</v>
      </c>
    </row>
    <row r="18" ht="12.75">
      <c r="A18" s="42" t="s">
        <v>56</v>
      </c>
    </row>
    <row r="19" ht="12.75">
      <c r="A19" s="60" t="s">
        <v>57</v>
      </c>
    </row>
    <row r="20" ht="12.75">
      <c r="A20" s="60" t="s">
        <v>58</v>
      </c>
    </row>
    <row r="21" ht="12.75">
      <c r="A21" s="42"/>
    </row>
    <row r="22" ht="12.75">
      <c r="A22" s="78" t="s">
        <v>73</v>
      </c>
    </row>
    <row r="23" ht="12.75">
      <c r="A23" s="42"/>
    </row>
    <row r="24" ht="12.75">
      <c r="A24" s="42" t="s">
        <v>40</v>
      </c>
    </row>
    <row r="26" ht="12.75">
      <c r="A26" s="42" t="s">
        <v>41</v>
      </c>
    </row>
    <row r="27" spans="1:3" ht="12.75">
      <c r="A27" t="s">
        <v>9</v>
      </c>
      <c r="B27" s="1">
        <v>245600</v>
      </c>
      <c r="C27" s="1"/>
    </row>
    <row r="28" spans="1:3" ht="12.75">
      <c r="A28" t="s">
        <v>7</v>
      </c>
      <c r="B28" s="1">
        <v>119500</v>
      </c>
      <c r="C28" s="1"/>
    </row>
    <row r="29" spans="1:3" ht="12.75">
      <c r="A29" t="s">
        <v>11</v>
      </c>
      <c r="B29" s="28">
        <v>190580</v>
      </c>
      <c r="C29" s="28"/>
    </row>
    <row r="30" spans="1:3" ht="12.75">
      <c r="A30" t="s">
        <v>20</v>
      </c>
      <c r="B30" s="1">
        <f>SUM(B27:B29)</f>
        <v>555680</v>
      </c>
      <c r="C30" s="1"/>
    </row>
    <row r="34" ht="13.5">
      <c r="A34" s="54" t="s">
        <v>24</v>
      </c>
    </row>
    <row r="35" ht="13.5">
      <c r="A35" s="54" t="s">
        <v>25</v>
      </c>
    </row>
    <row r="36" ht="13.5">
      <c r="A36" s="54" t="s">
        <v>50</v>
      </c>
    </row>
    <row r="37" ht="13.5">
      <c r="A37" s="54" t="s">
        <v>74</v>
      </c>
    </row>
    <row r="38" ht="13.5">
      <c r="A38" s="54" t="s">
        <v>62</v>
      </c>
    </row>
    <row r="39" ht="13.5">
      <c r="A39" s="54" t="s">
        <v>75</v>
      </c>
    </row>
    <row r="40" ht="13.5">
      <c r="A40" s="54" t="s">
        <v>64</v>
      </c>
    </row>
    <row r="41" ht="13.5">
      <c r="A41" s="54" t="s">
        <v>76</v>
      </c>
    </row>
    <row r="43" ht="12.75">
      <c r="A43" s="42"/>
    </row>
    <row r="44" ht="12.75">
      <c r="I44" s="42"/>
    </row>
    <row r="45" spans="1:9" ht="12.75">
      <c r="A45" s="42"/>
      <c r="I45" s="42"/>
    </row>
    <row r="46" ht="12.75">
      <c r="I46" s="42"/>
    </row>
    <row r="47" ht="12.75">
      <c r="I47" s="42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/>
  <headerFooter alignWithMargins="0">
    <oddHeader>&amp;L3FGA&amp;CBAB &amp;R27.11.2017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34" sqref="A34"/>
    </sheetView>
  </sheetViews>
  <sheetFormatPr defaultColWidth="11.421875" defaultRowHeight="12.75"/>
  <cols>
    <col min="1" max="1" width="17.00390625" style="0" customWidth="1"/>
    <col min="2" max="2" width="13.28125" style="0" customWidth="1"/>
    <col min="3" max="3" width="13.421875" style="0" customWidth="1"/>
    <col min="4" max="4" width="12.28125" style="0" bestFit="1" customWidth="1"/>
    <col min="5" max="5" width="12.28125" style="0" customWidth="1"/>
    <col min="6" max="6" width="11.8515625" style="0" bestFit="1" customWidth="1"/>
    <col min="7" max="9" width="12.00390625" style="0" customWidth="1"/>
  </cols>
  <sheetData>
    <row r="1" ht="12.75">
      <c r="A1" s="7" t="s">
        <v>46</v>
      </c>
    </row>
    <row r="2" spans="2:7" ht="12.7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11</v>
      </c>
    </row>
    <row r="3" spans="1:10" ht="12.75">
      <c r="A3" s="61" t="s">
        <v>15</v>
      </c>
      <c r="B3" s="13">
        <v>95000</v>
      </c>
      <c r="C3" s="13"/>
      <c r="D3" s="55">
        <f>B3</f>
        <v>95000</v>
      </c>
      <c r="E3" s="55"/>
      <c r="F3" s="55">
        <f>D3</f>
        <v>95000</v>
      </c>
      <c r="G3" s="14"/>
      <c r="H3" s="1"/>
      <c r="I3" s="1"/>
      <c r="J3" s="1"/>
    </row>
    <row r="4" spans="1:10" ht="12.75">
      <c r="A4" s="20" t="s">
        <v>16</v>
      </c>
      <c r="B4" s="10">
        <v>33500</v>
      </c>
      <c r="C4" s="10"/>
      <c r="D4" s="56"/>
      <c r="E4" s="56">
        <f>B4</f>
        <v>33500</v>
      </c>
      <c r="F4" s="56">
        <f>E4</f>
        <v>33500</v>
      </c>
      <c r="G4" s="15"/>
      <c r="H4" s="1"/>
      <c r="I4" s="1"/>
      <c r="J4" s="1"/>
    </row>
    <row r="5" spans="1:10" ht="12.75">
      <c r="A5" s="38" t="s">
        <v>17</v>
      </c>
      <c r="B5" s="76">
        <v>22500</v>
      </c>
      <c r="C5" s="76">
        <f>B5/450*20</f>
        <v>1000</v>
      </c>
      <c r="D5" s="76">
        <f>B5/H5*50</f>
        <v>2500</v>
      </c>
      <c r="E5" s="76">
        <f>B5/H5*30</f>
        <v>1500</v>
      </c>
      <c r="F5" s="76">
        <f>B5/H5*100</f>
        <v>5000</v>
      </c>
      <c r="G5" s="76">
        <f>B5/H5*250</f>
        <v>12500</v>
      </c>
      <c r="H5" s="1">
        <v>450</v>
      </c>
      <c r="I5" s="1"/>
      <c r="J5" s="1"/>
    </row>
    <row r="6" spans="1:10" ht="13.5">
      <c r="A6" s="38" t="s">
        <v>36</v>
      </c>
      <c r="B6" s="76">
        <v>125000</v>
      </c>
      <c r="C6" s="75">
        <v>12000</v>
      </c>
      <c r="D6" s="75">
        <v>36000</v>
      </c>
      <c r="E6" s="75">
        <v>17000</v>
      </c>
      <c r="F6" s="75">
        <v>24000</v>
      </c>
      <c r="G6" s="75">
        <v>36000</v>
      </c>
      <c r="H6" s="1"/>
      <c r="I6" s="1"/>
      <c r="J6" s="1"/>
    </row>
    <row r="7" spans="1:10" ht="13.5">
      <c r="A7" s="38" t="s">
        <v>37</v>
      </c>
      <c r="B7" s="76">
        <v>62300</v>
      </c>
      <c r="C7" s="75">
        <f>B7*0.22</f>
        <v>13706</v>
      </c>
      <c r="D7" s="75">
        <f>B7*0.15</f>
        <v>9345</v>
      </c>
      <c r="E7" s="75">
        <f>B7*0.11</f>
        <v>6853</v>
      </c>
      <c r="F7" s="75">
        <f>B7*0.17</f>
        <v>10591</v>
      </c>
      <c r="G7" s="75">
        <f>B7*0.35</f>
        <v>21805</v>
      </c>
      <c r="H7" s="1"/>
      <c r="I7" s="1"/>
      <c r="J7" s="1"/>
    </row>
    <row r="8" spans="1:10" ht="13.5">
      <c r="A8" s="38" t="s">
        <v>38</v>
      </c>
      <c r="B8" s="76">
        <v>121600</v>
      </c>
      <c r="C8" s="75">
        <f>B8*0.1</f>
        <v>12160</v>
      </c>
      <c r="D8" s="75">
        <f>C8*2</f>
        <v>24320</v>
      </c>
      <c r="E8" s="75">
        <f>B8*0.08</f>
        <v>9728</v>
      </c>
      <c r="F8" s="75">
        <f>B8*0.22</f>
        <v>26752</v>
      </c>
      <c r="G8" s="75">
        <f>B8*0.4</f>
        <v>48640</v>
      </c>
      <c r="H8" s="1"/>
      <c r="I8" s="1"/>
      <c r="J8" s="1"/>
    </row>
    <row r="9" spans="1:10" ht="12.75">
      <c r="A9" s="49" t="s">
        <v>30</v>
      </c>
      <c r="B9" s="12">
        <f aca="true" t="shared" si="0" ref="B9:G9">SUM(B5:B8)</f>
        <v>331400</v>
      </c>
      <c r="C9" s="12">
        <f t="shared" si="0"/>
        <v>38866</v>
      </c>
      <c r="D9" s="12">
        <f t="shared" si="0"/>
        <v>72165</v>
      </c>
      <c r="E9" s="12">
        <f t="shared" si="0"/>
        <v>35081</v>
      </c>
      <c r="F9" s="12">
        <f t="shared" si="0"/>
        <v>66343</v>
      </c>
      <c r="G9" s="12">
        <f t="shared" si="0"/>
        <v>118945</v>
      </c>
      <c r="H9" s="1">
        <f>SUM(C9:G9)</f>
        <v>331400</v>
      </c>
      <c r="I9" s="1"/>
      <c r="J9" s="1"/>
    </row>
    <row r="10" spans="1:10" ht="12.75">
      <c r="A10" s="66" t="s">
        <v>5</v>
      </c>
      <c r="B10" s="10"/>
      <c r="C10" s="10">
        <f>C9</f>
        <v>38866</v>
      </c>
      <c r="D10" s="10">
        <f>C10*0.15</f>
        <v>5829.9</v>
      </c>
      <c r="E10" s="10">
        <f>C10*0.1</f>
        <v>3886.6000000000004</v>
      </c>
      <c r="F10" s="10">
        <f>C10*0.25</f>
        <v>9716.5</v>
      </c>
      <c r="G10" s="10">
        <f>C10*0.5</f>
        <v>19433</v>
      </c>
      <c r="H10" s="1">
        <f>SUM(D10:G10)</f>
        <v>38866</v>
      </c>
      <c r="I10" s="1"/>
      <c r="J10" s="1"/>
    </row>
    <row r="11" spans="1:10" ht="12.75">
      <c r="A11" t="s">
        <v>31</v>
      </c>
      <c r="B11" s="1">
        <f>B9</f>
        <v>331400</v>
      </c>
      <c r="C11" s="1">
        <v>0</v>
      </c>
      <c r="D11" s="16">
        <f>D9+D10</f>
        <v>77994.9</v>
      </c>
      <c r="E11" s="16">
        <f>E9+E10</f>
        <v>38967.6</v>
      </c>
      <c r="F11" s="16">
        <f>F9+F10</f>
        <v>76059.5</v>
      </c>
      <c r="G11" s="16">
        <f>G9+G10</f>
        <v>138378</v>
      </c>
      <c r="H11" s="1">
        <f>SUM(D11:G11)</f>
        <v>331400</v>
      </c>
      <c r="I11" s="1"/>
      <c r="J11" s="1"/>
    </row>
    <row r="12" spans="1:8" s="4" customFormat="1" ht="12.75">
      <c r="A12" s="4" t="s">
        <v>6</v>
      </c>
      <c r="D12" s="6">
        <f>D3</f>
        <v>95000</v>
      </c>
      <c r="E12" s="6">
        <f>E4</f>
        <v>33500</v>
      </c>
      <c r="F12" s="6">
        <f>F3+F4</f>
        <v>128500</v>
      </c>
      <c r="G12" s="4">
        <v>4750</v>
      </c>
      <c r="H12" s="4" t="s">
        <v>22</v>
      </c>
    </row>
    <row r="13" spans="1:8" ht="12.75">
      <c r="A13" s="63" t="s">
        <v>21</v>
      </c>
      <c r="B13" s="63"/>
      <c r="C13" s="63"/>
      <c r="D13" s="68">
        <f>D11/D12</f>
        <v>0.8209989473684209</v>
      </c>
      <c r="E13" s="68">
        <f>E11/E12</f>
        <v>1.1632119402985075</v>
      </c>
      <c r="F13" s="68">
        <f>F11/F12</f>
        <v>0.5919027237354085</v>
      </c>
      <c r="G13" s="65">
        <f>G11/G12</f>
        <v>29.132210526315788</v>
      </c>
      <c r="H13" t="s">
        <v>23</v>
      </c>
    </row>
    <row r="15" ht="12.75">
      <c r="D15" s="2">
        <f>D11+E11+F11</f>
        <v>193022</v>
      </c>
    </row>
    <row r="16" spans="3:6" ht="12.75">
      <c r="C16" s="1"/>
      <c r="D16" s="1"/>
      <c r="E16" s="1"/>
      <c r="F16" s="1"/>
    </row>
    <row r="17" spans="1:7" ht="12.75">
      <c r="A17" s="7" t="s">
        <v>8</v>
      </c>
      <c r="C17" s="1"/>
      <c r="D17" s="1"/>
      <c r="E17" s="67" t="s">
        <v>59</v>
      </c>
      <c r="F17" s="1"/>
      <c r="G17" s="1"/>
    </row>
    <row r="18" spans="1:7" ht="12.75">
      <c r="A18" s="7" t="s">
        <v>60</v>
      </c>
      <c r="B18" s="5">
        <f>D13</f>
        <v>0.8209989473684209</v>
      </c>
      <c r="C18" s="1">
        <f>F13</f>
        <v>0.5919027237354085</v>
      </c>
      <c r="D18" s="1">
        <f>B18+C18</f>
        <v>1.4129016711038296</v>
      </c>
      <c r="E18" s="77">
        <v>142</v>
      </c>
      <c r="F18" s="64" t="s">
        <v>71</v>
      </c>
      <c r="G18" s="3"/>
    </row>
    <row r="19" spans="1:6" ht="12.75">
      <c r="A19" s="7" t="s">
        <v>7</v>
      </c>
      <c r="B19" s="5">
        <f>E13</f>
        <v>1.1632119402985075</v>
      </c>
      <c r="C19" s="2">
        <f>F13</f>
        <v>0.5919027237354085</v>
      </c>
      <c r="D19" s="1">
        <f>B19+C19</f>
        <v>1.7551146640339161</v>
      </c>
      <c r="E19" s="77">
        <v>176</v>
      </c>
      <c r="F19" s="64" t="s">
        <v>71</v>
      </c>
    </row>
    <row r="20" spans="1:2" ht="12.75">
      <c r="A20" s="7"/>
      <c r="B20" s="8"/>
    </row>
    <row r="21" ht="12.75">
      <c r="E21" s="12"/>
    </row>
    <row r="22" spans="4:5" ht="12.75">
      <c r="D22" s="7"/>
      <c r="E22" s="17"/>
    </row>
    <row r="23" spans="1:7" ht="12.75">
      <c r="A23" s="7" t="s">
        <v>45</v>
      </c>
      <c r="C23" s="78" t="s">
        <v>68</v>
      </c>
      <c r="E23" s="78" t="s">
        <v>69</v>
      </c>
      <c r="G23" s="2"/>
    </row>
    <row r="24" spans="1:5" ht="13.5">
      <c r="A24" s="78" t="s">
        <v>72</v>
      </c>
      <c r="C24" s="1">
        <v>3.4</v>
      </c>
      <c r="E24" s="70">
        <v>3.4</v>
      </c>
    </row>
    <row r="25" spans="1:7" ht="13.5">
      <c r="A25" s="42" t="s">
        <v>63</v>
      </c>
      <c r="B25" s="50">
        <v>2</v>
      </c>
      <c r="C25" s="30">
        <f>C24*B25</f>
        <v>6.8</v>
      </c>
      <c r="D25" s="9"/>
      <c r="E25" s="64">
        <f>E26-E24</f>
        <v>3.9220896750308527</v>
      </c>
      <c r="F25" s="73">
        <f>E25/E24</f>
        <v>1.1535557867737802</v>
      </c>
      <c r="G25" s="2"/>
    </row>
    <row r="26" spans="1:8" ht="12.75">
      <c r="A26" s="71" t="s">
        <v>65</v>
      </c>
      <c r="B26" s="63"/>
      <c r="C26" s="72">
        <f>C24+C25</f>
        <v>10.2</v>
      </c>
      <c r="E26" s="1">
        <f>E28-E27</f>
        <v>7.322089675030853</v>
      </c>
      <c r="H26" s="2"/>
    </row>
    <row r="27" spans="1:5" ht="12.75">
      <c r="A27" t="s">
        <v>32</v>
      </c>
      <c r="B27" s="50">
        <v>0.105</v>
      </c>
      <c r="C27" s="30">
        <f>C26*B27</f>
        <v>1.071</v>
      </c>
      <c r="E27" s="10">
        <f>E28*10.5/110.5</f>
        <v>0.7688194158782395</v>
      </c>
    </row>
    <row r="28" spans="1:5" ht="12.75">
      <c r="A28" s="42" t="s">
        <v>66</v>
      </c>
      <c r="C28" s="9">
        <f>C26+C27</f>
        <v>11.270999999999999</v>
      </c>
      <c r="E28" s="1">
        <f>E30-E29</f>
        <v>8.090909090909092</v>
      </c>
    </row>
    <row r="29" spans="1:5" ht="12.75">
      <c r="A29" s="42" t="s">
        <v>67</v>
      </c>
      <c r="B29" s="69">
        <v>0.1</v>
      </c>
      <c r="C29" s="30">
        <f>C28*B29</f>
        <v>1.1271</v>
      </c>
      <c r="E29" s="10">
        <f>E30/11</f>
        <v>0.8090909090909091</v>
      </c>
    </row>
    <row r="30" spans="1:5" ht="13.5">
      <c r="A30" t="s">
        <v>33</v>
      </c>
      <c r="C30" s="74">
        <f>C28+C29</f>
        <v>12.3981</v>
      </c>
      <c r="E30" s="1">
        <v>8.9</v>
      </c>
    </row>
    <row r="31" ht="13.5">
      <c r="G31" s="53"/>
    </row>
    <row r="33" spans="1:2" ht="12.75">
      <c r="A33" s="78" t="s">
        <v>70</v>
      </c>
      <c r="B33" s="2"/>
    </row>
    <row r="34" spans="1:3" ht="12.75">
      <c r="A34" s="7" t="s">
        <v>27</v>
      </c>
      <c r="B34" s="5" t="s">
        <v>28</v>
      </c>
      <c r="C34" s="7" t="s">
        <v>11</v>
      </c>
    </row>
    <row r="35" spans="1:3" ht="12.75">
      <c r="A35" t="s">
        <v>26</v>
      </c>
      <c r="B35" s="2">
        <f>Angabe!B30</f>
        <v>555680</v>
      </c>
      <c r="C35" s="1">
        <f>Angabe!B29</f>
        <v>190580</v>
      </c>
    </row>
    <row r="36" spans="1:3" ht="12.75">
      <c r="A36" t="s">
        <v>10</v>
      </c>
      <c r="B36" s="1">
        <f>F12</f>
        <v>128500</v>
      </c>
      <c r="C36" s="1"/>
    </row>
    <row r="37" spans="1:3" ht="12.75">
      <c r="A37" t="s">
        <v>29</v>
      </c>
      <c r="B37" s="10">
        <f>B11</f>
        <v>331400</v>
      </c>
      <c r="C37" s="10">
        <f>G11</f>
        <v>138378</v>
      </c>
    </row>
    <row r="38" spans="1:3" ht="12.75">
      <c r="A38" s="42" t="s">
        <v>61</v>
      </c>
      <c r="B38" s="5">
        <f>B35-B36-B37</f>
        <v>95780</v>
      </c>
      <c r="C38" s="16">
        <f>C35-C37</f>
        <v>52202</v>
      </c>
    </row>
  </sheetData>
  <sheetProtection/>
  <printOptions/>
  <pageMargins left="0.24" right="0.14" top="0.52" bottom="0.47" header="0.4921259845" footer="0.492125984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C33" sqref="C33"/>
    </sheetView>
  </sheetViews>
  <sheetFormatPr defaultColWidth="11.421875" defaultRowHeight="12.75"/>
  <cols>
    <col min="1" max="1" width="28.8515625" style="0" customWidth="1"/>
    <col min="2" max="2" width="18.421875" style="0" customWidth="1"/>
    <col min="3" max="3" width="15.7109375" style="0" bestFit="1" customWidth="1"/>
    <col min="4" max="4" width="15.7109375" style="0" customWidth="1"/>
    <col min="5" max="5" width="16.421875" style="0" customWidth="1"/>
    <col min="6" max="6" width="16.28125" style="0" bestFit="1" customWidth="1"/>
    <col min="7" max="7" width="17.140625" style="0" bestFit="1" customWidth="1"/>
  </cols>
  <sheetData>
    <row r="1" ht="19.5">
      <c r="A1" s="29" t="s">
        <v>49</v>
      </c>
    </row>
    <row r="2" ht="19.5">
      <c r="A2" s="29"/>
    </row>
    <row r="3" spans="1:7" ht="18">
      <c r="A3" s="38"/>
      <c r="B3" s="35" t="s">
        <v>0</v>
      </c>
      <c r="C3" s="35" t="s">
        <v>1</v>
      </c>
      <c r="D3" s="35" t="s">
        <v>2</v>
      </c>
      <c r="E3" s="35" t="s">
        <v>3</v>
      </c>
      <c r="F3" s="35" t="s">
        <v>4</v>
      </c>
      <c r="G3" s="35" t="s">
        <v>11</v>
      </c>
    </row>
    <row r="4" spans="1:8" ht="18">
      <c r="A4" s="51" t="s">
        <v>15</v>
      </c>
      <c r="B4" s="52">
        <v>95000</v>
      </c>
      <c r="C4" s="40"/>
      <c r="D4" s="40"/>
      <c r="E4" s="40"/>
      <c r="F4" s="40"/>
      <c r="G4" s="40"/>
      <c r="H4" s="1"/>
    </row>
    <row r="5" spans="1:8" ht="18">
      <c r="A5" s="51" t="s">
        <v>16</v>
      </c>
      <c r="B5" s="52">
        <v>33500</v>
      </c>
      <c r="C5" s="40"/>
      <c r="D5" s="40"/>
      <c r="E5" s="40"/>
      <c r="F5" s="40"/>
      <c r="G5" s="40"/>
      <c r="H5" s="1"/>
    </row>
    <row r="6" spans="1:8" ht="18">
      <c r="A6" s="47" t="s">
        <v>17</v>
      </c>
      <c r="B6" s="48">
        <v>22500</v>
      </c>
      <c r="C6" s="31"/>
      <c r="D6" s="31"/>
      <c r="E6" s="31"/>
      <c r="F6" s="31"/>
      <c r="G6" s="31"/>
      <c r="H6" s="1"/>
    </row>
    <row r="7" spans="1:8" ht="18">
      <c r="A7" s="47" t="s">
        <v>36</v>
      </c>
      <c r="B7" s="48">
        <v>125000</v>
      </c>
      <c r="C7" s="31">
        <v>12000</v>
      </c>
      <c r="D7" s="31">
        <v>36000</v>
      </c>
      <c r="E7" s="31">
        <v>17000</v>
      </c>
      <c r="F7" s="31">
        <v>24000</v>
      </c>
      <c r="G7" s="31">
        <v>36000</v>
      </c>
      <c r="H7" s="1"/>
    </row>
    <row r="8" spans="1:8" ht="18">
      <c r="A8" s="47" t="s">
        <v>47</v>
      </c>
      <c r="B8" s="48">
        <v>62300</v>
      </c>
      <c r="C8" s="62">
        <f>B8*0.22</f>
        <v>13706</v>
      </c>
      <c r="D8" s="62">
        <f>B8*0.15</f>
        <v>9345</v>
      </c>
      <c r="E8" s="62">
        <f>B8*0.11</f>
        <v>6853</v>
      </c>
      <c r="F8" s="62">
        <f>B8*0.17</f>
        <v>10591</v>
      </c>
      <c r="G8" s="62">
        <f>B8*0.35</f>
        <v>21805</v>
      </c>
      <c r="H8" s="1"/>
    </row>
    <row r="9" spans="1:8" ht="18">
      <c r="A9" s="47" t="s">
        <v>48</v>
      </c>
      <c r="B9" s="48">
        <v>121600</v>
      </c>
      <c r="C9" s="31">
        <f>B9*0.1</f>
        <v>12160</v>
      </c>
      <c r="D9" s="31">
        <f>C9*2</f>
        <v>24320</v>
      </c>
      <c r="E9" s="31">
        <f>B9*0.08</f>
        <v>9728</v>
      </c>
      <c r="F9" s="31">
        <f>B9*0.22</f>
        <v>26752</v>
      </c>
      <c r="G9" s="31">
        <f>B9*0.4</f>
        <v>48640</v>
      </c>
      <c r="H9" s="1"/>
    </row>
    <row r="10" spans="1:8" ht="18">
      <c r="A10" s="39" t="s">
        <v>34</v>
      </c>
      <c r="B10" s="31">
        <f>SUM(B6:B9)</f>
        <v>331400</v>
      </c>
      <c r="C10" s="31"/>
      <c r="D10" s="32"/>
      <c r="E10" s="32"/>
      <c r="F10" s="32"/>
      <c r="G10" s="32"/>
      <c r="H10" s="1"/>
    </row>
    <row r="11" spans="1:8" ht="18">
      <c r="A11" s="39" t="s">
        <v>5</v>
      </c>
      <c r="B11" s="31"/>
      <c r="C11" s="31"/>
      <c r="D11" s="32"/>
      <c r="E11" s="32"/>
      <c r="F11" s="32"/>
      <c r="G11" s="32"/>
      <c r="H11" s="1"/>
    </row>
    <row r="12" spans="1:8" ht="18">
      <c r="A12" s="39" t="s">
        <v>42</v>
      </c>
      <c r="B12" s="31"/>
      <c r="C12" s="31"/>
      <c r="D12" s="32"/>
      <c r="E12" s="32"/>
      <c r="F12" s="32"/>
      <c r="G12" s="32"/>
      <c r="H12" s="1"/>
    </row>
    <row r="13" spans="1:8" ht="18">
      <c r="A13" s="39" t="s">
        <v>6</v>
      </c>
      <c r="B13" s="33"/>
      <c r="C13" s="33"/>
      <c r="D13" s="34"/>
      <c r="E13" s="34"/>
      <c r="F13" s="34"/>
      <c r="G13" s="33"/>
      <c r="H13" s="4"/>
    </row>
    <row r="14" spans="1:7" ht="18">
      <c r="A14" s="39" t="s">
        <v>35</v>
      </c>
      <c r="B14" s="35"/>
      <c r="C14" s="35"/>
      <c r="D14" s="36"/>
      <c r="E14" s="36"/>
      <c r="F14" s="36"/>
      <c r="G14" s="37"/>
    </row>
  </sheetData>
  <sheetProtection/>
  <printOptions/>
  <pageMargins left="0.787401575" right="0.49" top="0.984251969" bottom="0.984251969" header="0.4921259845" footer="0.492125984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Margit Bogensperger</dc:creator>
  <cp:keywords/>
  <dc:description/>
  <cp:lastModifiedBy>Microsoft Office User</cp:lastModifiedBy>
  <cp:lastPrinted>2022-11-16T08:11:46Z</cp:lastPrinted>
  <dcterms:created xsi:type="dcterms:W3CDTF">2006-12-28T12:12:53Z</dcterms:created>
  <dcterms:modified xsi:type="dcterms:W3CDTF">2022-12-11T21:40:32Z</dcterms:modified>
  <cp:category/>
  <cp:version/>
  <cp:contentType/>
  <cp:contentStatus/>
</cp:coreProperties>
</file>