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60" yWindow="840" windowWidth="26080" windowHeight="14920" activeTab="0"/>
  </bookViews>
  <sheets>
    <sheet name="Lösung Sonnhof" sheetId="1" r:id="rId1"/>
    <sheet name="Angabe Sonnhof" sheetId="2" r:id="rId2"/>
  </sheets>
  <definedNames/>
  <calcPr fullCalcOnLoad="1"/>
</workbook>
</file>

<file path=xl/sharedStrings.xml><?xml version="1.0" encoding="utf-8"?>
<sst xmlns="http://schemas.openxmlformats.org/spreadsheetml/2006/main" count="180" uniqueCount="67">
  <si>
    <t>Kostenstellenrechnung im Hotel- und Gastgewerbe (BAB)</t>
  </si>
  <si>
    <t>Kostenart</t>
  </si>
  <si>
    <t>Betrag</t>
  </si>
  <si>
    <t>Verwaltung</t>
  </si>
  <si>
    <t>Küche</t>
  </si>
  <si>
    <t>Keller</t>
  </si>
  <si>
    <t>Restaurant</t>
  </si>
  <si>
    <t>Logis</t>
  </si>
  <si>
    <t>LM-Einsatz</t>
  </si>
  <si>
    <t>Getränkeeinsatz</t>
  </si>
  <si>
    <t>Energiekosten</t>
  </si>
  <si>
    <t>Personalkosten</t>
  </si>
  <si>
    <t>Div. Kosten</t>
  </si>
  <si>
    <t>Kalk. Kosten</t>
  </si>
  <si>
    <t>Kosten in 1000</t>
  </si>
  <si>
    <t>Umlage Verwaltung</t>
  </si>
  <si>
    <t>Zuschlagsbasen</t>
  </si>
  <si>
    <t>Zuschlagssätze</t>
  </si>
  <si>
    <t>Kalkulation Hauptspeise</t>
  </si>
  <si>
    <t>Wareneinsatz</t>
  </si>
  <si>
    <t>Gemeinkosten</t>
  </si>
  <si>
    <t>Selbstkosten</t>
  </si>
  <si>
    <t>Gewinn</t>
  </si>
  <si>
    <t>Grundpreis</t>
  </si>
  <si>
    <t>Bedienungsgeld</t>
  </si>
  <si>
    <t>Zwischensumme</t>
  </si>
  <si>
    <t>Umsatzsteuer</t>
  </si>
  <si>
    <t>Abgabepreis</t>
  </si>
  <si>
    <t>%</t>
  </si>
  <si>
    <t>m2</t>
  </si>
  <si>
    <t>Summe Gemeinkosten 1</t>
  </si>
  <si>
    <t>Summe Gemeinkosten 2</t>
  </si>
  <si>
    <t xml:space="preserve">  </t>
  </si>
  <si>
    <t>EK</t>
  </si>
  <si>
    <t>Nähtigungen</t>
  </si>
  <si>
    <t xml:space="preserve"> </t>
  </si>
  <si>
    <t xml:space="preserve">Summe Gemeinkosten </t>
  </si>
  <si>
    <t>Zuschlagsbasen (EK, Nächtig.)</t>
  </si>
  <si>
    <t>Kosten</t>
  </si>
  <si>
    <t>Grundpr</t>
  </si>
  <si>
    <t>-WES</t>
  </si>
  <si>
    <t>NRA in €</t>
  </si>
  <si>
    <t>NRA in %</t>
  </si>
  <si>
    <t>SK</t>
  </si>
  <si>
    <t>Nächtigungspreis</t>
  </si>
  <si>
    <t>Zwisu inkl. UST</t>
  </si>
  <si>
    <t>Zwisu netto</t>
  </si>
  <si>
    <t>OT</t>
  </si>
  <si>
    <t>GKZ</t>
  </si>
  <si>
    <t>Speisen</t>
  </si>
  <si>
    <t>Getränke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</si>
  <si>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</si>
  <si>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</si>
  <si>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</si>
  <si>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</si>
  <si>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</si>
  <si>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</si>
  <si>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</si>
  <si>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</si>
  <si>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</si>
  <si>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Gesamt</t>
  </si>
  <si>
    <t>Gesamtkosten</t>
  </si>
  <si>
    <t>Betriebsergebis</t>
  </si>
  <si>
    <t>F&amp;B (Küche, Keller, Rest)</t>
  </si>
  <si>
    <t>Erlöse</t>
  </si>
  <si>
    <t>Einzelkosten</t>
  </si>
  <si>
    <t>j)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</si>
</sst>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.00_ ;\-#,##0.00\ "/>
    <numFmt numFmtId="193" formatCode="0.0"/>
    <numFmt numFmtId="194" formatCode="0.0%"/>
    <numFmt numFmtId="195" formatCode="[$-C07]dddd\,\ d\.\ mmmm\ yyyy"/>
    <numFmt numFmtId="196" formatCode="_-* #,##0.00\ [$€-407]_-;\-* #,##0.00\ [$€-407]_-;_-* &quot;-&quot;??\ [$€-407]_-;_-@_-"/>
    <numFmt numFmtId="197" formatCode="_-* #,##0.000\ [$€-407]_-;\-* #,##0.000\ [$€-407]_-;_-* &quot;-&quot;??\ [$€-407]_-;_-@_-"/>
    <numFmt numFmtId="198" formatCode="_-* #,##0.0\ [$€-407]_-;\-* #,##0.0\ [$€-407]_-;_-* &quot;-&quot;??\ [$€-407]_-;_-@_-"/>
    <numFmt numFmtId="199" formatCode="_-* #,##0\ [$€-407]_-;\-* #,##0\ [$€-407]_-;_-* &quot;-&quot;??\ [$€-407]_-;_-@_-"/>
    <numFmt numFmtId="200" formatCode="#,##0.00\ _€"/>
  </numFmts>
  <fonts count="45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u val="single"/>
      <sz val="10"/>
      <color theme="10"/>
      <name val="Arial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9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9" fontId="1" fillId="0" borderId="10" xfId="51" applyFont="1" applyBorder="1" applyAlignment="1">
      <alignment/>
    </xf>
    <xf numFmtId="192" fontId="1" fillId="0" borderId="0" xfId="47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9" fontId="1" fillId="0" borderId="11" xfId="0" applyNumberFormat="1" applyFont="1" applyBorder="1" applyAlignment="1">
      <alignment/>
    </xf>
    <xf numFmtId="193" fontId="1" fillId="33" borderId="10" xfId="0" applyNumberFormat="1" applyFont="1" applyFill="1" applyBorder="1" applyAlignment="1">
      <alignment/>
    </xf>
    <xf numFmtId="193" fontId="1" fillId="0" borderId="10" xfId="0" applyNumberFormat="1" applyFont="1" applyBorder="1" applyAlignment="1">
      <alignment/>
    </xf>
    <xf numFmtId="194" fontId="1" fillId="0" borderId="10" xfId="51" applyNumberFormat="1" applyFont="1" applyBorder="1" applyAlignment="1">
      <alignment/>
    </xf>
    <xf numFmtId="191" fontId="1" fillId="0" borderId="10" xfId="47" applyFont="1" applyBorder="1" applyAlignment="1">
      <alignment/>
    </xf>
    <xf numFmtId="194" fontId="1" fillId="0" borderId="11" xfId="0" applyNumberFormat="1" applyFont="1" applyBorder="1" applyAlignment="1">
      <alignment/>
    </xf>
    <xf numFmtId="9" fontId="1" fillId="0" borderId="10" xfId="51" applyNumberFormat="1" applyFont="1" applyBorder="1" applyAlignment="1">
      <alignment/>
    </xf>
    <xf numFmtId="1" fontId="0" fillId="0" borderId="0" xfId="0" applyNumberFormat="1" applyAlignment="1">
      <alignment/>
    </xf>
    <xf numFmtId="9" fontId="0" fillId="0" borderId="0" xfId="51" applyFont="1" applyAlignment="1">
      <alignment/>
    </xf>
    <xf numFmtId="193" fontId="1" fillId="34" borderId="10" xfId="0" applyNumberFormat="1" applyFont="1" applyFill="1" applyBorder="1" applyAlignment="1">
      <alignment/>
    </xf>
    <xf numFmtId="192" fontId="1" fillId="34" borderId="10" xfId="47" applyNumberFormat="1" applyFont="1" applyFill="1" applyBorder="1" applyAlignment="1">
      <alignment/>
    </xf>
    <xf numFmtId="193" fontId="1" fillId="0" borderId="0" xfId="0" applyNumberFormat="1" applyFont="1" applyAlignment="1">
      <alignment/>
    </xf>
    <xf numFmtId="1" fontId="1" fillId="35" borderId="10" xfId="0" applyNumberFormat="1" applyFont="1" applyFill="1" applyBorder="1" applyAlignment="1">
      <alignment/>
    </xf>
    <xf numFmtId="193" fontId="1" fillId="35" borderId="10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93" fontId="1" fillId="0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93" fontId="1" fillId="0" borderId="14" xfId="0" applyNumberFormat="1" applyFont="1" applyFill="1" applyBorder="1" applyAlignment="1">
      <alignment/>
    </xf>
    <xf numFmtId="193" fontId="1" fillId="0" borderId="15" xfId="0" applyNumberFormat="1" applyFont="1" applyFill="1" applyBorder="1" applyAlignment="1">
      <alignment/>
    </xf>
    <xf numFmtId="0" fontId="1" fillId="0" borderId="19" xfId="0" applyFont="1" applyFill="1" applyBorder="1" applyAlignment="1">
      <alignment/>
    </xf>
    <xf numFmtId="193" fontId="1" fillId="0" borderId="20" xfId="0" applyNumberFormat="1" applyFont="1" applyFill="1" applyBorder="1" applyAlignment="1">
      <alignment/>
    </xf>
    <xf numFmtId="193" fontId="1" fillId="0" borderId="17" xfId="0" applyNumberFormat="1" applyFont="1" applyFill="1" applyBorder="1" applyAlignment="1">
      <alignment/>
    </xf>
    <xf numFmtId="193" fontId="1" fillId="0" borderId="18" xfId="0" applyNumberFormat="1" applyFont="1" applyFill="1" applyBorder="1" applyAlignment="1">
      <alignment/>
    </xf>
    <xf numFmtId="0" fontId="1" fillId="0" borderId="21" xfId="0" applyFont="1" applyFill="1" applyBorder="1" applyAlignment="1">
      <alignment/>
    </xf>
    <xf numFmtId="1" fontId="1" fillId="0" borderId="22" xfId="0" applyNumberFormat="1" applyFont="1" applyFill="1" applyBorder="1" applyAlignment="1">
      <alignment/>
    </xf>
    <xf numFmtId="0" fontId="1" fillId="35" borderId="19" xfId="0" applyFont="1" applyFill="1" applyBorder="1" applyAlignment="1">
      <alignment/>
    </xf>
    <xf numFmtId="193" fontId="1" fillId="35" borderId="2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" fontId="1" fillId="0" borderId="23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1" fillId="0" borderId="25" xfId="0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94" fontId="1" fillId="0" borderId="22" xfId="51" applyNumberFormat="1" applyFont="1" applyFill="1" applyBorder="1" applyAlignment="1">
      <alignment/>
    </xf>
    <xf numFmtId="191" fontId="1" fillId="0" borderId="24" xfId="47" applyFont="1" applyFill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99" fontId="1" fillId="0" borderId="17" xfId="59" applyNumberFormat="1" applyFont="1" applyFill="1" applyBorder="1" applyAlignment="1">
      <alignment/>
    </xf>
    <xf numFmtId="199" fontId="1" fillId="0" borderId="12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1" fillId="0" borderId="14" xfId="59" applyNumberFormat="1" applyFont="1" applyFill="1" applyBorder="1" applyAlignment="1">
      <alignment horizontal="right"/>
    </xf>
    <xf numFmtId="200" fontId="1" fillId="0" borderId="17" xfId="59" applyNumberFormat="1" applyFont="1" applyFill="1" applyBorder="1" applyAlignment="1">
      <alignment horizontal="right"/>
    </xf>
    <xf numFmtId="200" fontId="1" fillId="0" borderId="10" xfId="59" applyNumberFormat="1" applyFont="1" applyFill="1" applyBorder="1" applyAlignment="1">
      <alignment horizontal="right"/>
    </xf>
    <xf numFmtId="200" fontId="1" fillId="35" borderId="10" xfId="59" applyNumberFormat="1" applyFont="1" applyFill="1" applyBorder="1" applyAlignment="1">
      <alignment horizontal="right"/>
    </xf>
    <xf numFmtId="19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192" fontId="1" fillId="34" borderId="0" xfId="0" applyNumberFormat="1" applyFont="1" applyFill="1" applyAlignment="1">
      <alignment/>
    </xf>
    <xf numFmtId="9" fontId="1" fillId="34" borderId="0" xfId="51" applyFont="1" applyFill="1" applyAlignment="1">
      <alignment/>
    </xf>
    <xf numFmtId="2" fontId="1" fillId="34" borderId="10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194" fontId="1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4" fillId="13" borderId="10" xfId="0" applyFont="1" applyFill="1" applyBorder="1" applyAlignment="1">
      <alignment/>
    </xf>
    <xf numFmtId="0" fontId="25" fillId="13" borderId="23" xfId="0" applyFont="1" applyFill="1" applyBorder="1" applyAlignment="1">
      <alignment horizontal="center" wrapText="1"/>
    </xf>
    <xf numFmtId="0" fontId="25" fillId="13" borderId="23" xfId="0" applyFont="1" applyFill="1" applyBorder="1" applyAlignment="1">
      <alignment horizontal="center"/>
    </xf>
    <xf numFmtId="0" fontId="24" fillId="13" borderId="10" xfId="0" applyFont="1" applyFill="1" applyBorder="1" applyAlignment="1">
      <alignment horizontal="center"/>
    </xf>
    <xf numFmtId="0" fontId="25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13" borderId="10" xfId="0" applyFont="1" applyFill="1" applyBorder="1" applyAlignment="1">
      <alignment/>
    </xf>
    <xf numFmtId="1" fontId="25" fillId="0" borderId="10" xfId="0" applyNumberFormat="1" applyFont="1" applyBorder="1" applyAlignment="1">
      <alignment horizontal="center"/>
    </xf>
    <xf numFmtId="193" fontId="25" fillId="0" borderId="10" xfId="0" applyNumberFormat="1" applyFont="1" applyBorder="1" applyAlignment="1">
      <alignment horizontal="center"/>
    </xf>
    <xf numFmtId="193" fontId="24" fillId="0" borderId="10" xfId="0" applyNumberFormat="1" applyFont="1" applyBorder="1" applyAlignment="1">
      <alignment horizontal="center"/>
    </xf>
    <xf numFmtId="193" fontId="24" fillId="13" borderId="1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105" zoomScaleNormal="105" zoomScalePageLayoutView="0" workbookViewId="0" topLeftCell="A52">
      <selection activeCell="B65" sqref="B65"/>
    </sheetView>
  </sheetViews>
  <sheetFormatPr defaultColWidth="11.57421875" defaultRowHeight="12.75"/>
  <cols>
    <col min="1" max="1" width="18.00390625" style="1" customWidth="1"/>
    <col min="2" max="2" width="11.421875" style="1" customWidth="1"/>
    <col min="3" max="3" width="12.140625" style="1" customWidth="1"/>
    <col min="4" max="5" width="11.421875" style="1" customWidth="1"/>
    <col min="6" max="6" width="13.8515625" style="1" customWidth="1"/>
    <col min="7" max="9" width="11.421875" style="1" customWidth="1"/>
    <col min="10" max="10" width="30.8515625" style="1" customWidth="1"/>
    <col min="11" max="11" width="14.7109375" style="1" customWidth="1"/>
    <col min="12" max="16384" width="11.421875" style="1" customWidth="1"/>
  </cols>
  <sheetData>
    <row r="1" spans="1:9" ht="18">
      <c r="A1" s="12" t="s">
        <v>0</v>
      </c>
      <c r="B1" s="13"/>
      <c r="C1" s="13"/>
      <c r="D1" s="13"/>
      <c r="E1" s="13"/>
      <c r="F1" s="13"/>
      <c r="G1" s="13"/>
      <c r="H1"/>
      <c r="I1"/>
    </row>
    <row r="2" spans="8:9" ht="15.75">
      <c r="H2"/>
      <c r="I2"/>
    </row>
    <row r="3" spans="1:8" s="3" customFormat="1" ht="33.75">
      <c r="A3" s="5" t="s">
        <v>1</v>
      </c>
      <c r="B3" s="5" t="s">
        <v>14</v>
      </c>
      <c r="C3" s="5" t="s">
        <v>4</v>
      </c>
      <c r="D3" s="5" t="s">
        <v>5</v>
      </c>
      <c r="E3" s="5" t="s">
        <v>6</v>
      </c>
      <c r="F3" s="5" t="s">
        <v>7</v>
      </c>
      <c r="G3"/>
      <c r="H3"/>
    </row>
    <row r="4" spans="1:8" ht="15.75">
      <c r="A4" s="6" t="s">
        <v>8</v>
      </c>
      <c r="B4" s="27">
        <v>120</v>
      </c>
      <c r="C4" s="28">
        <f>B4</f>
        <v>120</v>
      </c>
      <c r="D4" s="28"/>
      <c r="E4" s="28">
        <f>B4</f>
        <v>120</v>
      </c>
      <c r="F4" s="28"/>
      <c r="G4"/>
      <c r="H4"/>
    </row>
    <row r="5" spans="1:8" ht="15.75">
      <c r="A5" s="6" t="s">
        <v>9</v>
      </c>
      <c r="B5" s="27">
        <v>115</v>
      </c>
      <c r="C5" s="28"/>
      <c r="D5" s="28">
        <f>B5</f>
        <v>115</v>
      </c>
      <c r="E5" s="28">
        <f>B5</f>
        <v>115</v>
      </c>
      <c r="F5" s="28"/>
      <c r="G5"/>
      <c r="H5"/>
    </row>
    <row r="6" spans="1:8" ht="15.75">
      <c r="A6" s="8" t="s">
        <v>10</v>
      </c>
      <c r="B6" s="9">
        <v>40</v>
      </c>
      <c r="C6" s="9">
        <f>350+70</f>
        <v>420</v>
      </c>
      <c r="D6" s="9">
        <v>200</v>
      </c>
      <c r="E6" s="9">
        <v>350</v>
      </c>
      <c r="F6" s="9">
        <v>400</v>
      </c>
      <c r="G6" s="22">
        <f>SUM(C6:F6)</f>
        <v>1370</v>
      </c>
      <c r="H6" t="s">
        <v>29</v>
      </c>
    </row>
    <row r="7" spans="1:8" ht="15.75">
      <c r="A7" s="8" t="s">
        <v>11</v>
      </c>
      <c r="B7" s="9">
        <v>250</v>
      </c>
      <c r="C7" s="21">
        <v>0.45</v>
      </c>
      <c r="D7" s="10">
        <v>0.05</v>
      </c>
      <c r="E7" s="10">
        <v>0.4</v>
      </c>
      <c r="F7" s="10">
        <v>0.1</v>
      </c>
      <c r="G7" s="23">
        <f>SUM(C7:F7)</f>
        <v>1</v>
      </c>
      <c r="H7" t="s">
        <v>28</v>
      </c>
    </row>
    <row r="8" spans="1:8" ht="15.75">
      <c r="A8" s="8" t="s">
        <v>12</v>
      </c>
      <c r="B8" s="9">
        <v>200</v>
      </c>
      <c r="C8" s="10">
        <v>0.35</v>
      </c>
      <c r="D8" s="10">
        <v>0.05</v>
      </c>
      <c r="E8" s="10">
        <v>0.23</v>
      </c>
      <c r="F8" s="10">
        <v>0.37</v>
      </c>
      <c r="G8" s="23">
        <f>SUM(C8:F8)</f>
        <v>1</v>
      </c>
      <c r="H8" t="s">
        <v>28</v>
      </c>
    </row>
    <row r="9" spans="1:9" ht="15.75">
      <c r="A9" s="8" t="s">
        <v>13</v>
      </c>
      <c r="B9" s="9">
        <v>140</v>
      </c>
      <c r="C9" s="10">
        <f>20%+25%</f>
        <v>0.45</v>
      </c>
      <c r="D9" s="10">
        <v>0.05</v>
      </c>
      <c r="E9" s="10">
        <v>0.25</v>
      </c>
      <c r="F9" s="10">
        <v>0.25</v>
      </c>
      <c r="G9" s="23">
        <f>SUM(C9:F9)</f>
        <v>1</v>
      </c>
      <c r="H9" t="s">
        <v>28</v>
      </c>
      <c r="I9" s="61"/>
    </row>
    <row r="10" spans="1:9" ht="15.75">
      <c r="A10"/>
      <c r="B10"/>
      <c r="C10"/>
      <c r="D10"/>
      <c r="E10"/>
      <c r="F10"/>
      <c r="G10"/>
      <c r="H10"/>
      <c r="I10"/>
    </row>
    <row r="11" spans="1:9" ht="15.75">
      <c r="A11"/>
      <c r="B11"/>
      <c r="C11"/>
      <c r="D11"/>
      <c r="E11"/>
      <c r="F11"/>
      <c r="G11"/>
      <c r="H11"/>
      <c r="I11"/>
    </row>
    <row r="12" spans="1:9" ht="18">
      <c r="A12" s="12" t="s">
        <v>0</v>
      </c>
      <c r="B12" s="13"/>
      <c r="C12" s="13"/>
      <c r="D12" s="13"/>
      <c r="E12" s="13"/>
      <c r="F12" s="13"/>
      <c r="G12" s="13"/>
      <c r="I12"/>
    </row>
    <row r="13" ht="16.5" thickBot="1">
      <c r="I13"/>
    </row>
    <row r="14" spans="1:15" ht="34.5" thickBot="1">
      <c r="A14" s="5" t="s">
        <v>1</v>
      </c>
      <c r="B14" s="5" t="s">
        <v>14</v>
      </c>
      <c r="C14" s="5" t="s">
        <v>4</v>
      </c>
      <c r="D14" s="5" t="s">
        <v>5</v>
      </c>
      <c r="E14" s="5" t="s">
        <v>6</v>
      </c>
      <c r="F14" s="5" t="s">
        <v>7</v>
      </c>
      <c r="G14" s="3"/>
      <c r="I14"/>
      <c r="J14" s="56" t="s">
        <v>1</v>
      </c>
      <c r="K14" s="57" t="s">
        <v>38</v>
      </c>
      <c r="L14" s="57" t="s">
        <v>4</v>
      </c>
      <c r="M14" s="57" t="s">
        <v>5</v>
      </c>
      <c r="N14" s="57" t="s">
        <v>6</v>
      </c>
      <c r="O14" s="58" t="s">
        <v>7</v>
      </c>
    </row>
    <row r="15" spans="1:15" ht="19.5" customHeight="1">
      <c r="A15" s="6" t="s">
        <v>8</v>
      </c>
      <c r="B15" s="7">
        <v>120</v>
      </c>
      <c r="C15" s="16">
        <f>B15</f>
        <v>120</v>
      </c>
      <c r="D15" s="16"/>
      <c r="E15" s="16">
        <f>B15</f>
        <v>120</v>
      </c>
      <c r="F15" s="16"/>
      <c r="H15" s="1" t="s">
        <v>51</v>
      </c>
      <c r="I15"/>
      <c r="J15" s="32" t="s">
        <v>8</v>
      </c>
      <c r="K15" s="62">
        <v>120000</v>
      </c>
      <c r="L15" s="33"/>
      <c r="M15" s="33"/>
      <c r="N15" s="33"/>
      <c r="O15" s="34"/>
    </row>
    <row r="16" spans="1:15" ht="19.5" customHeight="1" thickBot="1">
      <c r="A16" s="6" t="s">
        <v>9</v>
      </c>
      <c r="B16" s="7">
        <v>115</v>
      </c>
      <c r="C16" s="16"/>
      <c r="D16" s="16">
        <f>B16</f>
        <v>115</v>
      </c>
      <c r="E16" s="16">
        <f>B16</f>
        <v>115</v>
      </c>
      <c r="F16" s="16"/>
      <c r="I16"/>
      <c r="J16" s="35" t="s">
        <v>9</v>
      </c>
      <c r="K16" s="63">
        <v>115000</v>
      </c>
      <c r="L16" s="36"/>
      <c r="M16" s="36"/>
      <c r="N16" s="36"/>
      <c r="O16" s="37"/>
    </row>
    <row r="17" spans="1:15" ht="19.5" customHeight="1">
      <c r="A17" s="8" t="s">
        <v>10</v>
      </c>
      <c r="B17" s="9">
        <v>40</v>
      </c>
      <c r="C17" s="17">
        <f>$B$17/$G$6*C6</f>
        <v>12.262773722627736</v>
      </c>
      <c r="D17" s="17">
        <f>$B$17/$G$6*D6</f>
        <v>5.839416058394161</v>
      </c>
      <c r="E17" s="17">
        <f>$B$17/$G$6*E6</f>
        <v>10.21897810218978</v>
      </c>
      <c r="F17" s="17">
        <f>$B$17/$G$6*F6</f>
        <v>11.678832116788321</v>
      </c>
      <c r="G17" s="26">
        <f>SUM(C17:F17)</f>
        <v>40</v>
      </c>
      <c r="H17" s="1" t="s">
        <v>52</v>
      </c>
      <c r="I17"/>
      <c r="J17" s="32" t="s">
        <v>10</v>
      </c>
      <c r="K17" s="62">
        <v>40000</v>
      </c>
      <c r="L17" s="38"/>
      <c r="M17" s="38"/>
      <c r="N17" s="38"/>
      <c r="O17" s="39"/>
    </row>
    <row r="18" spans="1:15" ht="19.5" customHeight="1">
      <c r="A18" s="8" t="s">
        <v>11</v>
      </c>
      <c r="B18" s="9">
        <v>250</v>
      </c>
      <c r="C18" s="17">
        <f aca="true" t="shared" si="0" ref="C18:F20">$B18*C7</f>
        <v>112.5</v>
      </c>
      <c r="D18" s="17">
        <f t="shared" si="0"/>
        <v>12.5</v>
      </c>
      <c r="E18" s="17">
        <f t="shared" si="0"/>
        <v>100</v>
      </c>
      <c r="F18" s="17">
        <f t="shared" si="0"/>
        <v>25</v>
      </c>
      <c r="G18" s="26">
        <f>SUM(C18:F18)</f>
        <v>250</v>
      </c>
      <c r="H18" s="1" t="s">
        <v>53</v>
      </c>
      <c r="I18"/>
      <c r="J18" s="40" t="s">
        <v>11</v>
      </c>
      <c r="K18" s="64">
        <v>250000</v>
      </c>
      <c r="L18" s="29"/>
      <c r="M18" s="29"/>
      <c r="N18" s="29"/>
      <c r="O18" s="41"/>
    </row>
    <row r="19" spans="1:15" ht="19.5" customHeight="1">
      <c r="A19" s="8" t="s">
        <v>12</v>
      </c>
      <c r="B19" s="9">
        <v>200</v>
      </c>
      <c r="C19" s="17">
        <f t="shared" si="0"/>
        <v>70</v>
      </c>
      <c r="D19" s="17">
        <f t="shared" si="0"/>
        <v>10</v>
      </c>
      <c r="E19" s="17">
        <f t="shared" si="0"/>
        <v>46</v>
      </c>
      <c r="F19" s="17">
        <f t="shared" si="0"/>
        <v>74</v>
      </c>
      <c r="G19" s="26">
        <f>SUM(C19:F19)</f>
        <v>200</v>
      </c>
      <c r="I19"/>
      <c r="J19" s="40" t="s">
        <v>12</v>
      </c>
      <c r="K19" s="64">
        <v>200000</v>
      </c>
      <c r="L19" s="29"/>
      <c r="M19" s="29"/>
      <c r="N19" s="29"/>
      <c r="O19" s="41"/>
    </row>
    <row r="20" spans="1:15" ht="19.5" customHeight="1">
      <c r="A20" s="8" t="s">
        <v>13</v>
      </c>
      <c r="B20" s="9">
        <v>140</v>
      </c>
      <c r="C20" s="17">
        <f t="shared" si="0"/>
        <v>63</v>
      </c>
      <c r="D20" s="17">
        <f t="shared" si="0"/>
        <v>7</v>
      </c>
      <c r="E20" s="17">
        <f t="shared" si="0"/>
        <v>35</v>
      </c>
      <c r="F20" s="17">
        <f t="shared" si="0"/>
        <v>35</v>
      </c>
      <c r="G20" s="26">
        <f>SUM(C20:F20)</f>
        <v>140</v>
      </c>
      <c r="I20"/>
      <c r="J20" s="40" t="s">
        <v>13</v>
      </c>
      <c r="K20" s="64">
        <v>140000</v>
      </c>
      <c r="L20" s="29"/>
      <c r="M20" s="29"/>
      <c r="N20" s="29"/>
      <c r="O20" s="41"/>
    </row>
    <row r="21" spans="1:15" ht="6" customHeight="1">
      <c r="A21" s="8"/>
      <c r="B21" s="9"/>
      <c r="C21" s="17"/>
      <c r="D21" s="17"/>
      <c r="E21" s="17"/>
      <c r="F21" s="17"/>
      <c r="I21"/>
      <c r="J21" s="46"/>
      <c r="K21" s="65"/>
      <c r="L21" s="28"/>
      <c r="M21" s="28"/>
      <c r="N21" s="28"/>
      <c r="O21" s="47"/>
    </row>
    <row r="22" spans="1:15" ht="22.5" customHeight="1" thickBot="1">
      <c r="A22" s="8" t="s">
        <v>36</v>
      </c>
      <c r="B22" s="9"/>
      <c r="C22" s="24">
        <f>SUM(C17:C21)</f>
        <v>257.76277372262774</v>
      </c>
      <c r="D22" s="24">
        <f>SUM(D17:D21)</f>
        <v>35.339416058394164</v>
      </c>
      <c r="E22" s="24">
        <f>SUM(E17:E21)</f>
        <v>191.2189781021898</v>
      </c>
      <c r="F22" s="24">
        <f>SUM(F17:F21)</f>
        <v>145.67883211678833</v>
      </c>
      <c r="I22"/>
      <c r="J22" s="48" t="s">
        <v>36</v>
      </c>
      <c r="K22" s="59"/>
      <c r="L22" s="42"/>
      <c r="M22" s="42"/>
      <c r="N22" s="42"/>
      <c r="O22" s="43"/>
    </row>
    <row r="23" spans="1:15" ht="6" customHeight="1">
      <c r="A23" s="8"/>
      <c r="B23" s="9"/>
      <c r="C23" s="17"/>
      <c r="D23" s="17"/>
      <c r="E23" s="17"/>
      <c r="F23" s="17"/>
      <c r="I23"/>
      <c r="J23" s="30"/>
      <c r="K23" s="60"/>
      <c r="L23" s="31"/>
      <c r="M23" s="31"/>
      <c r="N23" s="31"/>
      <c r="O23" s="31"/>
    </row>
    <row r="24" spans="1:15" ht="16.5" thickBot="1">
      <c r="A24" s="8"/>
      <c r="B24" s="9"/>
      <c r="C24" s="9" t="s">
        <v>33</v>
      </c>
      <c r="D24" s="9" t="s">
        <v>33</v>
      </c>
      <c r="E24" s="9" t="s">
        <v>33</v>
      </c>
      <c r="F24" s="9" t="s">
        <v>34</v>
      </c>
      <c r="I24"/>
      <c r="J24" s="49"/>
      <c r="K24" s="50"/>
      <c r="L24" s="50"/>
      <c r="M24" s="50"/>
      <c r="N24" s="50"/>
      <c r="O24" s="50"/>
    </row>
    <row r="25" spans="1:15" ht="24" customHeight="1" thickBot="1">
      <c r="A25" s="6" t="s">
        <v>16</v>
      </c>
      <c r="B25" s="7"/>
      <c r="C25" s="7">
        <f>C15</f>
        <v>120</v>
      </c>
      <c r="D25" s="7">
        <f>D16</f>
        <v>115</v>
      </c>
      <c r="E25" s="7">
        <f>D25+C25</f>
        <v>235</v>
      </c>
      <c r="F25" s="7">
        <v>2500</v>
      </c>
      <c r="I25"/>
      <c r="J25" s="44" t="s">
        <v>37</v>
      </c>
      <c r="K25" s="45"/>
      <c r="L25" s="45"/>
      <c r="M25" s="45"/>
      <c r="N25" s="45"/>
      <c r="O25" s="51">
        <v>2500</v>
      </c>
    </row>
    <row r="26" spans="1:15" ht="6.75" customHeight="1" thickBot="1">
      <c r="A26" s="8"/>
      <c r="B26" s="9"/>
      <c r="C26" s="9"/>
      <c r="D26" s="9"/>
      <c r="E26" s="9"/>
      <c r="F26" s="9"/>
      <c r="I26"/>
      <c r="J26" s="52"/>
      <c r="K26" s="53"/>
      <c r="L26" s="53"/>
      <c r="M26" s="53"/>
      <c r="N26" s="53"/>
      <c r="O26" s="53"/>
    </row>
    <row r="27" spans="1:15" ht="24" customHeight="1" thickBot="1">
      <c r="A27" s="8" t="s">
        <v>17</v>
      </c>
      <c r="B27" s="9"/>
      <c r="C27" s="18">
        <f>C22/C25</f>
        <v>2.1480231143552313</v>
      </c>
      <c r="D27" s="18">
        <f>D22/D25</f>
        <v>0.30729927007299274</v>
      </c>
      <c r="E27" s="18">
        <f>E22/E25</f>
        <v>0.8136977791582545</v>
      </c>
      <c r="F27" s="19">
        <f>F22*1000/F25</f>
        <v>58.27153284671534</v>
      </c>
      <c r="I27"/>
      <c r="J27" s="44" t="s">
        <v>17</v>
      </c>
      <c r="K27" s="45"/>
      <c r="L27" s="54"/>
      <c r="M27" s="54"/>
      <c r="N27" s="54"/>
      <c r="O27" s="55"/>
    </row>
    <row r="28" spans="2:9" ht="15.75">
      <c r="B28" s="4"/>
      <c r="C28" s="4"/>
      <c r="D28" s="4"/>
      <c r="E28" s="4"/>
      <c r="F28" s="4" t="s">
        <v>32</v>
      </c>
      <c r="G28" s="4"/>
      <c r="I28"/>
    </row>
    <row r="29" spans="1:9" ht="15.75">
      <c r="A29" s="1" t="s">
        <v>48</v>
      </c>
      <c r="B29" s="1" t="s">
        <v>49</v>
      </c>
      <c r="C29" s="72">
        <f>C27+E27</f>
        <v>2.961720893513486</v>
      </c>
      <c r="D29" s="1" t="s">
        <v>50</v>
      </c>
      <c r="E29" s="72">
        <f>D27+E27</f>
        <v>1.120997049231247</v>
      </c>
      <c r="H29" s="1" t="s">
        <v>54</v>
      </c>
      <c r="I29"/>
    </row>
    <row r="30" spans="9:10" ht="15.75">
      <c r="I30"/>
      <c r="J30" s="1" t="s">
        <v>35</v>
      </c>
    </row>
    <row r="31" spans="1:11" ht="15.75">
      <c r="A31" s="1" t="s">
        <v>18</v>
      </c>
      <c r="C31" s="1" t="s">
        <v>55</v>
      </c>
      <c r="G31" s="1" t="s">
        <v>57</v>
      </c>
      <c r="I31"/>
      <c r="K31" s="1" t="s">
        <v>35</v>
      </c>
    </row>
    <row r="32" ht="15.75">
      <c r="I32"/>
    </row>
    <row r="33" spans="2:10" ht="15.75">
      <c r="B33" s="2" t="s">
        <v>28</v>
      </c>
      <c r="C33" s="2" t="s">
        <v>2</v>
      </c>
      <c r="H33" s="2" t="s">
        <v>28</v>
      </c>
      <c r="I33" s="2" t="s">
        <v>2</v>
      </c>
      <c r="J33" s="2"/>
    </row>
    <row r="34" spans="1:10" ht="15.75">
      <c r="A34" s="1" t="s">
        <v>19</v>
      </c>
      <c r="C34" s="11">
        <v>5.25</v>
      </c>
      <c r="G34" s="1" t="s">
        <v>19</v>
      </c>
      <c r="I34" s="11">
        <v>5.25</v>
      </c>
      <c r="J34" s="11"/>
    </row>
    <row r="35" spans="1:10" ht="15.75">
      <c r="A35" s="14" t="s">
        <v>20</v>
      </c>
      <c r="B35" s="20">
        <f>C27+E27</f>
        <v>2.961720893513486</v>
      </c>
      <c r="C35" s="25">
        <f>C34*B35</f>
        <v>15.5490346909458</v>
      </c>
      <c r="D35" s="1" t="s">
        <v>35</v>
      </c>
      <c r="G35" s="14" t="s">
        <v>20</v>
      </c>
      <c r="H35" s="20">
        <f>I27+K27</f>
        <v>0</v>
      </c>
      <c r="I35" s="25">
        <f>I34*H35</f>
        <v>0</v>
      </c>
      <c r="J35" s="11"/>
    </row>
    <row r="36" spans="1:10" ht="15.75">
      <c r="A36" s="1" t="s">
        <v>21</v>
      </c>
      <c r="C36" s="25">
        <f>C34+C35</f>
        <v>20.799034690945803</v>
      </c>
      <c r="G36" s="1" t="s">
        <v>21</v>
      </c>
      <c r="I36" s="25"/>
      <c r="J36" s="11"/>
    </row>
    <row r="37" spans="1:10" ht="15.75">
      <c r="A37" s="14" t="s">
        <v>22</v>
      </c>
      <c r="B37" s="15">
        <v>0.05</v>
      </c>
      <c r="C37" s="25">
        <f>C36*B37</f>
        <v>1.0399517345472902</v>
      </c>
      <c r="G37" s="14" t="s">
        <v>22</v>
      </c>
      <c r="H37" s="15"/>
      <c r="I37" s="25"/>
      <c r="J37" s="11"/>
    </row>
    <row r="38" spans="1:10" ht="15.75">
      <c r="A38" s="1" t="s">
        <v>23</v>
      </c>
      <c r="C38" s="25">
        <f>C37+C36</f>
        <v>21.838986425493093</v>
      </c>
      <c r="G38" s="1" t="s">
        <v>23</v>
      </c>
      <c r="I38" s="25">
        <f>I40/115*100</f>
        <v>18.18181818181818</v>
      </c>
      <c r="J38" s="11"/>
    </row>
    <row r="39" spans="1:10" ht="15.75">
      <c r="A39" s="14" t="s">
        <v>24</v>
      </c>
      <c r="B39" s="15">
        <v>0.15</v>
      </c>
      <c r="C39" s="25">
        <f>C38*B39</f>
        <v>3.275847963823964</v>
      </c>
      <c r="G39" s="14" t="s">
        <v>24</v>
      </c>
      <c r="H39" s="15">
        <v>0.15</v>
      </c>
      <c r="I39" s="25"/>
      <c r="J39" s="11"/>
    </row>
    <row r="40" spans="1:10" ht="15.75">
      <c r="A40" s="1" t="s">
        <v>25</v>
      </c>
      <c r="C40" s="25">
        <f>C38+C39</f>
        <v>25.114834389317057</v>
      </c>
      <c r="G40" s="1" t="s">
        <v>25</v>
      </c>
      <c r="I40" s="25">
        <f>I42/110*100</f>
        <v>20.909090909090907</v>
      </c>
      <c r="J40" s="11"/>
    </row>
    <row r="41" spans="1:10" ht="15.75">
      <c r="A41" s="14" t="s">
        <v>26</v>
      </c>
      <c r="B41" s="15">
        <v>0.1</v>
      </c>
      <c r="C41" s="25">
        <f>C40*B41</f>
        <v>2.511483438931706</v>
      </c>
      <c r="G41" s="14" t="s">
        <v>26</v>
      </c>
      <c r="H41" s="15">
        <v>0.1</v>
      </c>
      <c r="I41" s="25"/>
      <c r="J41" s="11"/>
    </row>
    <row r="42" spans="1:10" ht="15.75">
      <c r="A42" s="1" t="s">
        <v>27</v>
      </c>
      <c r="C42" s="25">
        <f>C40+C41</f>
        <v>27.626317828248762</v>
      </c>
      <c r="G42" s="1" t="s">
        <v>27</v>
      </c>
      <c r="I42" s="25">
        <v>23</v>
      </c>
      <c r="J42" s="11"/>
    </row>
    <row r="43" spans="9:10" ht="15.75">
      <c r="I43"/>
      <c r="J43" s="11"/>
    </row>
    <row r="44" spans="1:9" ht="15.75">
      <c r="A44" s="1" t="s">
        <v>56</v>
      </c>
      <c r="B44" s="1" t="s">
        <v>39</v>
      </c>
      <c r="C44" s="66">
        <f>C38</f>
        <v>21.838986425493093</v>
      </c>
      <c r="H44" s="1" t="s">
        <v>39</v>
      </c>
      <c r="I44" s="66">
        <f>I38</f>
        <v>18.18181818181818</v>
      </c>
    </row>
    <row r="45" spans="2:9" ht="15.75">
      <c r="B45" s="67" t="s">
        <v>40</v>
      </c>
      <c r="C45" s="66">
        <f>C34</f>
        <v>5.25</v>
      </c>
      <c r="H45" s="67" t="s">
        <v>40</v>
      </c>
      <c r="I45" s="66">
        <f>I34</f>
        <v>5.25</v>
      </c>
    </row>
    <row r="46" spans="2:9" ht="15.75">
      <c r="B46" s="1" t="s">
        <v>41</v>
      </c>
      <c r="C46" s="68">
        <f>C44-C45</f>
        <v>16.588986425493093</v>
      </c>
      <c r="H46" s="1" t="s">
        <v>41</v>
      </c>
      <c r="I46" s="68">
        <f>I44-I45</f>
        <v>12.93181818181818</v>
      </c>
    </row>
    <row r="48" spans="2:9" ht="15.75">
      <c r="B48" s="1" t="s">
        <v>42</v>
      </c>
      <c r="C48" s="69">
        <f>C46/C45</f>
        <v>3.1598069381891607</v>
      </c>
      <c r="H48" s="1" t="s">
        <v>42</v>
      </c>
      <c r="I48" s="69">
        <f>I46/I45</f>
        <v>2.4632034632034627</v>
      </c>
    </row>
    <row r="49" ht="15.75">
      <c r="I49"/>
    </row>
    <row r="50" ht="15.75">
      <c r="I50"/>
    </row>
    <row r="51" spans="1:9" ht="15.75">
      <c r="A51" s="1" t="s">
        <v>44</v>
      </c>
      <c r="C51" s="1" t="s">
        <v>58</v>
      </c>
      <c r="E51" s="1" t="s">
        <v>44</v>
      </c>
      <c r="G51" s="1" t="s">
        <v>59</v>
      </c>
      <c r="I51" s="73"/>
    </row>
    <row r="52" spans="1:9" ht="15.75">
      <c r="A52" s="1" t="s">
        <v>43</v>
      </c>
      <c r="C52" s="70">
        <f>F27</f>
        <v>58.27153284671534</v>
      </c>
      <c r="E52" s="1" t="s">
        <v>43</v>
      </c>
      <c r="G52" s="70">
        <f>C52</f>
        <v>58.27153284671534</v>
      </c>
      <c r="I52" s="73"/>
    </row>
    <row r="53" spans="1:9" ht="15.75">
      <c r="A53" s="1" t="s">
        <v>22</v>
      </c>
      <c r="B53" s="71">
        <v>0.2</v>
      </c>
      <c r="C53" s="70">
        <f>C52*B53</f>
        <v>11.654306569343069</v>
      </c>
      <c r="D53"/>
      <c r="E53" s="1" t="s">
        <v>22</v>
      </c>
      <c r="F53" s="71"/>
      <c r="G53" s="70">
        <f>G54-G52</f>
        <v>28.6849888924151</v>
      </c>
      <c r="H53"/>
      <c r="I53"/>
    </row>
    <row r="54" spans="1:9" ht="15.75">
      <c r="A54" s="1" t="s">
        <v>23</v>
      </c>
      <c r="C54" s="70">
        <f>C52+C53</f>
        <v>69.92583941605841</v>
      </c>
      <c r="D54"/>
      <c r="E54" s="1" t="s">
        <v>23</v>
      </c>
      <c r="G54" s="70">
        <f>G56/115*100</f>
        <v>86.95652173913044</v>
      </c>
      <c r="H54"/>
      <c r="I54"/>
    </row>
    <row r="55" spans="1:9" ht="15.75">
      <c r="A55" s="14" t="s">
        <v>24</v>
      </c>
      <c r="B55" s="15">
        <v>0.15</v>
      </c>
      <c r="C55" s="25">
        <f>C54*B55</f>
        <v>10.48887591240876</v>
      </c>
      <c r="D55"/>
      <c r="E55" s="14" t="s">
        <v>24</v>
      </c>
      <c r="F55" s="15">
        <v>0.15</v>
      </c>
      <c r="G55" s="25"/>
      <c r="H55"/>
      <c r="I55"/>
    </row>
    <row r="56" spans="1:9" ht="15.75">
      <c r="A56" s="1" t="s">
        <v>46</v>
      </c>
      <c r="C56" s="25">
        <f>C54+C55</f>
        <v>80.41471532846717</v>
      </c>
      <c r="D56"/>
      <c r="E56" s="1" t="s">
        <v>46</v>
      </c>
      <c r="G56" s="25">
        <f>G58/113*100</f>
        <v>100</v>
      </c>
      <c r="H56"/>
      <c r="I56"/>
    </row>
    <row r="57" spans="1:9" ht="15.75">
      <c r="A57" s="14" t="s">
        <v>26</v>
      </c>
      <c r="B57" s="15">
        <v>0.13</v>
      </c>
      <c r="C57" s="25">
        <f>C56*B57</f>
        <v>10.453912992700731</v>
      </c>
      <c r="D57"/>
      <c r="E57" s="14" t="s">
        <v>26</v>
      </c>
      <c r="F57" s="15">
        <v>0.13</v>
      </c>
      <c r="G57" s="25"/>
      <c r="H57"/>
      <c r="I57"/>
    </row>
    <row r="58" spans="1:9" ht="15.75">
      <c r="A58" s="1" t="s">
        <v>45</v>
      </c>
      <c r="C58" s="25">
        <f>C56+C57</f>
        <v>90.8686283211679</v>
      </c>
      <c r="D58"/>
      <c r="E58" s="1" t="s">
        <v>45</v>
      </c>
      <c r="G58" s="25">
        <f>G60-G59</f>
        <v>113</v>
      </c>
      <c r="H58"/>
      <c r="I58"/>
    </row>
    <row r="59" spans="1:9" ht="15.75">
      <c r="A59" s="14" t="s">
        <v>47</v>
      </c>
      <c r="B59" s="15"/>
      <c r="C59" s="25">
        <v>2</v>
      </c>
      <c r="D59"/>
      <c r="E59" s="14" t="s">
        <v>47</v>
      </c>
      <c r="F59" s="15"/>
      <c r="G59" s="25">
        <v>2</v>
      </c>
      <c r="H59"/>
      <c r="I59"/>
    </row>
    <row r="60" spans="1:9" ht="15.75">
      <c r="A60" s="1" t="s">
        <v>45</v>
      </c>
      <c r="C60" s="25">
        <f>C58+C59</f>
        <v>92.8686283211679</v>
      </c>
      <c r="D60"/>
      <c r="E60" s="1" t="s">
        <v>45</v>
      </c>
      <c r="G60" s="25">
        <v>115</v>
      </c>
      <c r="H60"/>
      <c r="I60"/>
    </row>
    <row r="61" spans="1:9" ht="15.75">
      <c r="A61"/>
      <c r="B61"/>
      <c r="C61"/>
      <c r="D61"/>
      <c r="E61"/>
      <c r="F61"/>
      <c r="G61"/>
      <c r="H61"/>
      <c r="I61"/>
    </row>
    <row r="62" spans="1:9" ht="15.75">
      <c r="A62"/>
      <c r="B62"/>
      <c r="C62"/>
      <c r="D62"/>
      <c r="E62"/>
      <c r="F62"/>
      <c r="G62"/>
      <c r="H62"/>
      <c r="I62"/>
    </row>
    <row r="64" spans="1:2" ht="15.75">
      <c r="A64" s="1" t="s">
        <v>62</v>
      </c>
      <c r="B64" s="1" t="s">
        <v>66</v>
      </c>
    </row>
    <row r="65" spans="1:4" ht="24.75">
      <c r="A65" s="74" t="s">
        <v>62</v>
      </c>
      <c r="B65" s="75" t="s">
        <v>63</v>
      </c>
      <c r="C65" s="76" t="s">
        <v>7</v>
      </c>
      <c r="D65" s="77" t="s">
        <v>60</v>
      </c>
    </row>
    <row r="66" spans="1:4" ht="15.75">
      <c r="A66" s="78" t="s">
        <v>64</v>
      </c>
      <c r="B66" s="79">
        <v>725</v>
      </c>
      <c r="C66" s="79">
        <v>170</v>
      </c>
      <c r="D66" s="79">
        <f>B66+C66</f>
        <v>895</v>
      </c>
    </row>
    <row r="67" spans="1:4" ht="15.75">
      <c r="A67" s="78" t="s">
        <v>65</v>
      </c>
      <c r="B67" s="82">
        <f>-B15-B16</f>
        <v>-235</v>
      </c>
      <c r="C67" s="80"/>
      <c r="D67" s="82">
        <f>C67+B67</f>
        <v>-235</v>
      </c>
    </row>
    <row r="68" spans="1:4" ht="15.75">
      <c r="A68" s="78" t="s">
        <v>20</v>
      </c>
      <c r="B68" s="83">
        <f>-C22-D22-E22</f>
        <v>-484.32116788321173</v>
      </c>
      <c r="C68" s="83">
        <f>-F22</f>
        <v>-145.67883211678833</v>
      </c>
      <c r="D68" s="83">
        <f>C68+B68</f>
        <v>-630</v>
      </c>
    </row>
    <row r="69" spans="1:4" ht="15.75">
      <c r="A69" s="78" t="s">
        <v>61</v>
      </c>
      <c r="B69" s="84">
        <f>B68+B67</f>
        <v>-719.3211678832117</v>
      </c>
      <c r="C69" s="84">
        <f>C68</f>
        <v>-145.67883211678833</v>
      </c>
      <c r="D69" s="84">
        <f>C69+B69</f>
        <v>-865</v>
      </c>
    </row>
    <row r="70" spans="1:4" ht="15.75">
      <c r="A70" s="81" t="s">
        <v>62</v>
      </c>
      <c r="B70" s="85">
        <f>B66+B69</f>
        <v>5.678832116788271</v>
      </c>
      <c r="C70" s="85">
        <f>C69+C66</f>
        <v>24.321167883211672</v>
      </c>
      <c r="D70" s="85">
        <f>C70+B70</f>
        <v>29.999999999999943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7">
      <selection activeCell="A3" sqref="A3"/>
    </sheetView>
  </sheetViews>
  <sheetFormatPr defaultColWidth="11.421875" defaultRowHeight="12.75"/>
  <cols>
    <col min="1" max="1" width="26.28125" style="0" customWidth="1"/>
  </cols>
  <sheetData>
    <row r="1" spans="1:7" ht="18">
      <c r="A1" s="12" t="s">
        <v>0</v>
      </c>
      <c r="B1" s="13"/>
      <c r="C1" s="13"/>
      <c r="D1" s="13"/>
      <c r="E1" s="13"/>
      <c r="F1" s="13"/>
      <c r="G1" s="13"/>
    </row>
    <row r="2" spans="1:7" ht="15.75">
      <c r="A2" s="1"/>
      <c r="B2" s="1"/>
      <c r="C2" s="1"/>
      <c r="D2" s="1"/>
      <c r="E2" s="1"/>
      <c r="F2" s="1"/>
      <c r="G2" s="1"/>
    </row>
    <row r="3" spans="1:7" ht="33.75">
      <c r="A3" s="5" t="s">
        <v>1</v>
      </c>
      <c r="B3" s="5" t="s">
        <v>14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7" ht="15.75">
      <c r="A4" s="6" t="s">
        <v>8</v>
      </c>
      <c r="B4" s="7">
        <v>120</v>
      </c>
      <c r="C4" s="16"/>
      <c r="D4" s="16">
        <f>B4</f>
        <v>120</v>
      </c>
      <c r="E4" s="16"/>
      <c r="F4" s="16">
        <f>B4</f>
        <v>120</v>
      </c>
      <c r="G4" s="16"/>
    </row>
    <row r="5" spans="1:7" ht="15.75">
      <c r="A5" s="6" t="s">
        <v>9</v>
      </c>
      <c r="B5" s="7">
        <v>115</v>
      </c>
      <c r="C5" s="16"/>
      <c r="D5" s="16"/>
      <c r="E5" s="16">
        <f>B5</f>
        <v>115</v>
      </c>
      <c r="F5" s="16">
        <f>B5</f>
        <v>115</v>
      </c>
      <c r="G5" s="16"/>
    </row>
    <row r="6" spans="1:9" ht="15.75">
      <c r="A6" s="8" t="s">
        <v>10</v>
      </c>
      <c r="B6" s="9">
        <v>40</v>
      </c>
      <c r="C6" s="9">
        <v>70</v>
      </c>
      <c r="D6" s="9">
        <v>350</v>
      </c>
      <c r="E6" s="9">
        <v>200</v>
      </c>
      <c r="F6" s="9">
        <v>350</v>
      </c>
      <c r="G6" s="9">
        <v>400</v>
      </c>
      <c r="H6" s="22">
        <f>SUM(C6:G6)</f>
        <v>1370</v>
      </c>
      <c r="I6" t="s">
        <v>29</v>
      </c>
    </row>
    <row r="7" spans="1:9" ht="15.75">
      <c r="A7" s="8" t="s">
        <v>11</v>
      </c>
      <c r="B7" s="9">
        <v>250</v>
      </c>
      <c r="C7" s="10">
        <v>0.05</v>
      </c>
      <c r="D7" s="21">
        <v>0.4</v>
      </c>
      <c r="E7" s="10">
        <v>0.05</v>
      </c>
      <c r="F7" s="10">
        <v>0.4</v>
      </c>
      <c r="G7" s="10">
        <v>0.1</v>
      </c>
      <c r="H7" s="23">
        <f>SUM(C7:G7)</f>
        <v>1</v>
      </c>
      <c r="I7" t="s">
        <v>28</v>
      </c>
    </row>
    <row r="8" spans="1:9" ht="15.75">
      <c r="A8" s="8" t="s">
        <v>12</v>
      </c>
      <c r="B8" s="9">
        <v>200</v>
      </c>
      <c r="C8" s="10">
        <v>0.18</v>
      </c>
      <c r="D8" s="10">
        <v>0.27</v>
      </c>
      <c r="E8" s="10">
        <v>0.05</v>
      </c>
      <c r="F8" s="10">
        <v>0.23</v>
      </c>
      <c r="G8" s="10">
        <v>0.27</v>
      </c>
      <c r="H8" s="23">
        <f>SUM(C8:G8)</f>
        <v>1</v>
      </c>
      <c r="I8" t="s">
        <v>28</v>
      </c>
    </row>
    <row r="9" spans="1:9" ht="15.75">
      <c r="A9" s="8" t="s">
        <v>13</v>
      </c>
      <c r="B9" s="9">
        <v>140</v>
      </c>
      <c r="C9" s="10">
        <v>0.2</v>
      </c>
      <c r="D9" s="10">
        <v>0.25</v>
      </c>
      <c r="E9" s="10">
        <v>0.05</v>
      </c>
      <c r="F9" s="10">
        <v>0.25</v>
      </c>
      <c r="G9" s="10">
        <v>0.25</v>
      </c>
      <c r="H9" s="23">
        <f>SUM(C9:G9)</f>
        <v>1</v>
      </c>
      <c r="I9" t="s">
        <v>28</v>
      </c>
    </row>
    <row r="12" spans="1:8" ht="18">
      <c r="A12" s="12" t="s">
        <v>0</v>
      </c>
      <c r="B12" s="13"/>
      <c r="C12" s="13"/>
      <c r="D12" s="13"/>
      <c r="E12" s="13"/>
      <c r="F12" s="13"/>
      <c r="G12" s="13"/>
      <c r="H12" s="1"/>
    </row>
    <row r="13" spans="1:8" ht="15.75">
      <c r="A13" s="1"/>
      <c r="B13" s="1"/>
      <c r="C13" s="1"/>
      <c r="D13" s="1"/>
      <c r="E13" s="1"/>
      <c r="F13" s="1"/>
      <c r="G13" s="1"/>
      <c r="H13" s="1"/>
    </row>
    <row r="14" spans="1:8" ht="33.75">
      <c r="A14" s="5" t="s">
        <v>1</v>
      </c>
      <c r="B14" s="5" t="s">
        <v>14</v>
      </c>
      <c r="C14" s="5" t="s">
        <v>3</v>
      </c>
      <c r="D14" s="5" t="s">
        <v>4</v>
      </c>
      <c r="E14" s="5" t="s">
        <v>5</v>
      </c>
      <c r="F14" s="5" t="s">
        <v>6</v>
      </c>
      <c r="G14" s="5" t="s">
        <v>7</v>
      </c>
      <c r="H14" s="3"/>
    </row>
    <row r="15" spans="1:8" ht="15.75">
      <c r="A15" s="6" t="s">
        <v>8</v>
      </c>
      <c r="B15" s="7">
        <v>120</v>
      </c>
      <c r="C15" s="16"/>
      <c r="D15" s="16">
        <f>B15</f>
        <v>120</v>
      </c>
      <c r="E15" s="16"/>
      <c r="F15" s="16">
        <f>B15</f>
        <v>120</v>
      </c>
      <c r="G15" s="16"/>
      <c r="H15" s="1"/>
    </row>
    <row r="16" spans="1:9" ht="15.75">
      <c r="A16" s="6" t="s">
        <v>9</v>
      </c>
      <c r="B16" s="7">
        <v>115</v>
      </c>
      <c r="C16" s="16"/>
      <c r="D16" s="16"/>
      <c r="E16" s="16">
        <f>B16</f>
        <v>115</v>
      </c>
      <c r="F16" s="16">
        <f>B16</f>
        <v>115</v>
      </c>
      <c r="G16" s="16"/>
      <c r="H16" s="1"/>
      <c r="I16" t="s">
        <v>35</v>
      </c>
    </row>
    <row r="17" spans="1:8" ht="15.75">
      <c r="A17" s="8" t="s">
        <v>10</v>
      </c>
      <c r="B17" s="9">
        <v>40</v>
      </c>
      <c r="C17" s="17"/>
      <c r="D17" s="17"/>
      <c r="E17" s="17"/>
      <c r="F17" s="17"/>
      <c r="G17" s="17"/>
      <c r="H17" s="1"/>
    </row>
    <row r="18" spans="1:8" ht="15.75">
      <c r="A18" s="8" t="s">
        <v>11</v>
      </c>
      <c r="B18" s="9">
        <v>250</v>
      </c>
      <c r="C18" s="17"/>
      <c r="D18" s="17"/>
      <c r="E18" s="17"/>
      <c r="F18" s="17"/>
      <c r="G18" s="17"/>
      <c r="H18" s="1"/>
    </row>
    <row r="19" spans="1:8" ht="15.75">
      <c r="A19" s="8" t="s">
        <v>12</v>
      </c>
      <c r="B19" s="9">
        <v>200</v>
      </c>
      <c r="C19" s="17"/>
      <c r="D19" s="17"/>
      <c r="E19" s="17"/>
      <c r="F19" s="17"/>
      <c r="G19" s="17"/>
      <c r="H19" s="1"/>
    </row>
    <row r="20" spans="1:8" ht="15.75">
      <c r="A20" s="8" t="s">
        <v>13</v>
      </c>
      <c r="B20" s="9">
        <v>140</v>
      </c>
      <c r="C20" s="17"/>
      <c r="D20" s="17"/>
      <c r="E20" s="17"/>
      <c r="F20" s="17"/>
      <c r="G20" s="17"/>
      <c r="H20" s="1"/>
    </row>
    <row r="21" spans="1:8" ht="15.75">
      <c r="A21" s="8"/>
      <c r="B21" s="9"/>
      <c r="C21" s="17"/>
      <c r="D21" s="17"/>
      <c r="E21" s="17"/>
      <c r="F21" s="17"/>
      <c r="G21" s="17"/>
      <c r="H21" s="1"/>
    </row>
    <row r="22" spans="1:8" ht="15.75">
      <c r="A22" s="8" t="s">
        <v>30</v>
      </c>
      <c r="B22" s="9"/>
      <c r="C22" s="24"/>
      <c r="D22" s="24"/>
      <c r="E22" s="24"/>
      <c r="F22" s="24"/>
      <c r="G22" s="24"/>
      <c r="H22" s="1"/>
    </row>
    <row r="23" spans="1:8" ht="15.75">
      <c r="A23" s="8"/>
      <c r="B23" s="9"/>
      <c r="C23" s="17"/>
      <c r="D23" s="17"/>
      <c r="E23" s="17"/>
      <c r="F23" s="17"/>
      <c r="G23" s="17"/>
      <c r="H23" s="1"/>
    </row>
    <row r="24" spans="1:8" ht="15.75">
      <c r="A24" s="8" t="s">
        <v>15</v>
      </c>
      <c r="B24" s="9"/>
      <c r="C24" s="17"/>
      <c r="D24" s="24"/>
      <c r="E24" s="24"/>
      <c r="F24" s="24"/>
      <c r="G24" s="24"/>
      <c r="H24" s="1"/>
    </row>
    <row r="25" spans="1:8" ht="15.75">
      <c r="A25" s="8"/>
      <c r="B25" s="9"/>
      <c r="C25" s="17"/>
      <c r="D25" s="17"/>
      <c r="E25" s="17"/>
      <c r="F25" s="17"/>
      <c r="G25" s="17"/>
      <c r="H25" s="1"/>
    </row>
    <row r="26" spans="1:8" ht="15.75">
      <c r="A26" s="8" t="s">
        <v>31</v>
      </c>
      <c r="B26" s="9"/>
      <c r="C26" s="17"/>
      <c r="D26" s="24"/>
      <c r="E26" s="24"/>
      <c r="F26" s="24"/>
      <c r="G26" s="24"/>
      <c r="H26" s="1"/>
    </row>
    <row r="27" spans="1:8" ht="15.75">
      <c r="A27" s="8"/>
      <c r="B27" s="9"/>
      <c r="C27" s="9"/>
      <c r="D27" s="9"/>
      <c r="E27" s="9"/>
      <c r="F27" s="9"/>
      <c r="G27" s="9"/>
      <c r="H27" s="1"/>
    </row>
    <row r="28" spans="1:8" ht="15.75">
      <c r="A28" s="6" t="s">
        <v>16</v>
      </c>
      <c r="B28" s="7"/>
      <c r="C28" s="7"/>
      <c r="D28" s="7">
        <v>85</v>
      </c>
      <c r="E28" s="7">
        <v>30</v>
      </c>
      <c r="F28" s="7">
        <f>E28+D28</f>
        <v>115</v>
      </c>
      <c r="G28" s="7">
        <v>2500</v>
      </c>
      <c r="H28" s="1"/>
    </row>
    <row r="29" spans="1:8" ht="15.75">
      <c r="A29" s="8"/>
      <c r="B29" s="9"/>
      <c r="C29" s="9"/>
      <c r="D29" s="9"/>
      <c r="E29" s="9"/>
      <c r="F29" s="9"/>
      <c r="G29" s="9"/>
      <c r="H29" s="1"/>
    </row>
    <row r="30" spans="1:8" ht="15.75">
      <c r="A30" s="8" t="s">
        <v>17</v>
      </c>
      <c r="B30" s="9"/>
      <c r="C30" s="9"/>
      <c r="D30" s="18"/>
      <c r="E30" s="18"/>
      <c r="F30" s="18"/>
      <c r="G30" s="19">
        <f>G26*1000/G28</f>
        <v>0</v>
      </c>
      <c r="H30" s="1"/>
    </row>
    <row r="31" spans="1:8" ht="15.75">
      <c r="A31" s="1"/>
      <c r="B31" s="4"/>
      <c r="C31" s="4"/>
      <c r="D31" s="4"/>
      <c r="E31" s="4"/>
      <c r="F31" s="4"/>
      <c r="G31" s="4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  <row r="34" spans="1:8" ht="15.75">
      <c r="A34" s="1" t="s">
        <v>18</v>
      </c>
      <c r="B34" s="1"/>
      <c r="C34" s="1"/>
      <c r="D34" s="1"/>
      <c r="E34" s="1"/>
      <c r="F34" s="1"/>
      <c r="G34" s="1"/>
      <c r="H34" s="1"/>
    </row>
    <row r="35" spans="1:8" ht="15.75">
      <c r="A35" s="1"/>
      <c r="B35" s="1"/>
      <c r="C35" s="1"/>
      <c r="D35" s="1"/>
      <c r="E35" s="1"/>
      <c r="F35" s="1"/>
      <c r="G35" s="1"/>
      <c r="H35" s="1"/>
    </row>
    <row r="36" spans="1:8" ht="15.75">
      <c r="A36" s="1"/>
      <c r="B36" s="2" t="s">
        <v>28</v>
      </c>
      <c r="C36" s="2" t="s">
        <v>2</v>
      </c>
      <c r="D36" s="1"/>
      <c r="E36" s="1"/>
      <c r="F36" s="1"/>
      <c r="G36" s="1"/>
      <c r="H36" s="1"/>
    </row>
    <row r="37" spans="1:8" ht="15.75">
      <c r="A37" s="1" t="s">
        <v>19</v>
      </c>
      <c r="B37" s="1"/>
      <c r="C37" s="11">
        <v>5.25</v>
      </c>
      <c r="D37" s="1"/>
      <c r="E37" s="1"/>
      <c r="F37" s="1"/>
      <c r="G37" s="1"/>
      <c r="H37" s="1"/>
    </row>
    <row r="38" spans="1:8" ht="15.75">
      <c r="A38" s="14" t="s">
        <v>20</v>
      </c>
      <c r="B38" s="20">
        <f>D30+F30</f>
        <v>0</v>
      </c>
      <c r="C38" s="25"/>
      <c r="D38" s="1"/>
      <c r="E38" s="1"/>
      <c r="F38" s="1"/>
      <c r="G38" s="1"/>
      <c r="H38" s="1"/>
    </row>
    <row r="39" spans="1:8" ht="15.75">
      <c r="A39" s="1" t="s">
        <v>21</v>
      </c>
      <c r="B39" s="1"/>
      <c r="C39" s="25"/>
      <c r="D39" s="1"/>
      <c r="E39" s="1"/>
      <c r="F39" s="1"/>
      <c r="G39" s="1"/>
      <c r="H39" s="1"/>
    </row>
    <row r="40" spans="1:8" ht="15.75">
      <c r="A40" s="14" t="s">
        <v>22</v>
      </c>
      <c r="B40" s="15">
        <v>0.05</v>
      </c>
      <c r="C40" s="25"/>
      <c r="D40" s="1"/>
      <c r="E40" s="1"/>
      <c r="F40" s="1"/>
      <c r="G40" s="1"/>
      <c r="H40" s="1"/>
    </row>
    <row r="41" spans="1:8" ht="15.75">
      <c r="A41" s="1" t="s">
        <v>23</v>
      </c>
      <c r="B41" s="1"/>
      <c r="C41" s="25"/>
      <c r="D41" s="1"/>
      <c r="E41" s="1"/>
      <c r="F41" s="1"/>
      <c r="G41" s="1"/>
      <c r="H41" s="1"/>
    </row>
    <row r="42" spans="1:8" ht="15.75">
      <c r="A42" s="14" t="s">
        <v>24</v>
      </c>
      <c r="B42" s="15">
        <v>0.15</v>
      </c>
      <c r="C42" s="25"/>
      <c r="D42" s="1"/>
      <c r="E42" s="1"/>
      <c r="F42" s="1"/>
      <c r="G42" s="1"/>
      <c r="H42" s="1"/>
    </row>
    <row r="43" spans="1:8" ht="15.75">
      <c r="A43" s="1" t="s">
        <v>25</v>
      </c>
      <c r="B43" s="1"/>
      <c r="C43" s="25"/>
      <c r="D43" s="1"/>
      <c r="E43" s="1"/>
      <c r="F43" s="1"/>
      <c r="G43" s="1"/>
      <c r="H43" s="1"/>
    </row>
    <row r="44" spans="1:8" ht="15.75">
      <c r="A44" s="14" t="s">
        <v>26</v>
      </c>
      <c r="B44" s="15">
        <v>0.1</v>
      </c>
      <c r="C44" s="25"/>
      <c r="D44" s="1"/>
      <c r="E44" s="1"/>
      <c r="F44" s="1"/>
      <c r="G44" s="1"/>
      <c r="H44" s="1"/>
    </row>
    <row r="45" spans="1:8" ht="15.75">
      <c r="A45" s="1" t="s">
        <v>27</v>
      </c>
      <c r="B45" s="1"/>
      <c r="C45" s="25"/>
      <c r="D45" s="1"/>
      <c r="E45" s="1"/>
      <c r="F45" s="1"/>
      <c r="G45" s="1"/>
      <c r="H45" s="1"/>
    </row>
    <row r="46" spans="1:8" ht="15.75">
      <c r="A46" s="1"/>
      <c r="B46" s="1"/>
      <c r="C46" s="1"/>
      <c r="D46" s="1"/>
      <c r="E46" s="1"/>
      <c r="F46" s="1"/>
      <c r="G46" s="1"/>
      <c r="H46" s="1"/>
    </row>
    <row r="47" spans="1:8" ht="15.75">
      <c r="A47" s="1"/>
      <c r="B47" s="1"/>
      <c r="C47" s="1"/>
      <c r="D47" s="1"/>
      <c r="E47" s="1"/>
      <c r="F47" s="1"/>
      <c r="G47" s="1"/>
      <c r="H47" s="1"/>
    </row>
    <row r="48" spans="1:8" ht="15.75">
      <c r="A48" s="1"/>
      <c r="B48" s="1"/>
      <c r="C48" s="1"/>
      <c r="D48" s="1"/>
      <c r="E48" s="1"/>
      <c r="F48" s="1"/>
      <c r="G48" s="1"/>
      <c r="H48" s="1"/>
    </row>
    <row r="49" spans="1:8" ht="15.75">
      <c r="A49" s="1"/>
      <c r="B49" s="1"/>
      <c r="C49" s="1"/>
      <c r="D49" s="1"/>
      <c r="E49" s="1"/>
      <c r="F49" s="1"/>
      <c r="G49" s="1"/>
      <c r="H49" s="1"/>
    </row>
    <row r="50" spans="1:8" ht="15.75">
      <c r="A50" s="1"/>
      <c r="B50" s="1"/>
      <c r="C50" s="1"/>
      <c r="D50" s="1"/>
      <c r="E50" s="1"/>
      <c r="F50" s="1"/>
      <c r="G50" s="1"/>
      <c r="H50" s="1"/>
    </row>
    <row r="51" spans="1:8" ht="15.75">
      <c r="A51" s="1"/>
      <c r="B51" s="1"/>
      <c r="C51" s="1"/>
      <c r="D51" s="1"/>
      <c r="E51" s="1"/>
      <c r="F51" s="1"/>
      <c r="G51" s="1"/>
      <c r="H51" s="1"/>
    </row>
    <row r="52" spans="1:8" ht="15.75">
      <c r="A52" s="1"/>
      <c r="B52" s="1"/>
      <c r="C52" s="1"/>
      <c r="D52" s="1"/>
      <c r="E52" s="1"/>
      <c r="F52" s="1"/>
      <c r="G52" s="1"/>
      <c r="H52" s="1"/>
    </row>
    <row r="53" spans="1:8" ht="15.75">
      <c r="A53" s="1"/>
      <c r="B53" s="1"/>
      <c r="C53" s="1"/>
      <c r="D53" s="1"/>
      <c r="E53" s="1"/>
      <c r="F53" s="1"/>
      <c r="G53" s="1"/>
      <c r="H53" s="1"/>
    </row>
    <row r="54" spans="1:8" ht="15.75">
      <c r="A54" s="1"/>
      <c r="B54" s="1"/>
      <c r="C54" s="1"/>
      <c r="D54" s="1"/>
      <c r="E54" s="1"/>
      <c r="F54" s="1"/>
      <c r="G54" s="1"/>
      <c r="H54" s="1"/>
    </row>
    <row r="55" spans="1:8" ht="15.75">
      <c r="A55" s="1"/>
      <c r="B55" s="1"/>
      <c r="C55" s="1"/>
      <c r="D55" s="1"/>
      <c r="E55" s="1"/>
      <c r="F55" s="1"/>
      <c r="G55" s="1"/>
      <c r="H55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FROE</dc:creator>
  <cp:keywords/>
  <dc:description/>
  <cp:lastModifiedBy>Microsoft Office User</cp:lastModifiedBy>
  <cp:lastPrinted>2015-01-28T06:39:43Z</cp:lastPrinted>
  <dcterms:created xsi:type="dcterms:W3CDTF">2001-01-30T19:16:55Z</dcterms:created>
  <dcterms:modified xsi:type="dcterms:W3CDTF">2022-11-20T19:59:28Z</dcterms:modified>
  <cp:category/>
  <cp:version/>
  <cp:contentType/>
  <cp:contentStatus/>
</cp:coreProperties>
</file>