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760" windowWidth="25420" windowHeight="16920" activeTab="1"/>
  </bookViews>
  <sheets>
    <sheet name="Angabe Hotel Kaiser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<sst xmlns="http://schemas.openxmlformats.org/spreadsheetml/2006/main" count="166" uniqueCount="90">
  <si>
    <t>Kostenart</t>
  </si>
  <si>
    <t>Hauptkostenstellen</t>
  </si>
  <si>
    <t>Küche</t>
  </si>
  <si>
    <t>Keller</t>
  </si>
  <si>
    <t>Restau-rant</t>
  </si>
  <si>
    <t>Logis</t>
  </si>
  <si>
    <t>Energiekosten</t>
  </si>
  <si>
    <t>Personalkosten</t>
  </si>
  <si>
    <t>Werbung</t>
  </si>
  <si>
    <t>Diverse Kosten</t>
  </si>
  <si>
    <t>Kalkulatorische Kosten</t>
  </si>
  <si>
    <t>Summe Gemeinkosten</t>
  </si>
  <si>
    <t>Umlage Verwaltung</t>
  </si>
  <si>
    <t>Hilfskosten-stelle</t>
  </si>
  <si>
    <t>Verwaltung</t>
  </si>
  <si>
    <t>Summe Gemeinkosten 2</t>
  </si>
  <si>
    <t>Zuschlagsbasen</t>
  </si>
  <si>
    <t>Zuschlagssätze / Selbstkosten</t>
  </si>
  <si>
    <t>Gesamt-kosten</t>
  </si>
  <si>
    <t xml:space="preserve">   </t>
  </si>
  <si>
    <t>2. Ermitteln Sie die Zuschlagssätze bzw. die Selbstkosten (4.320 Nächtigungen).</t>
  </si>
  <si>
    <t>4. Berechnen Sie den Preis für eine Nächtigung (Gewinnzuschlag 15 %, Ortstaxe 1,00 EUR).</t>
  </si>
  <si>
    <t>5. Wie hoch ist der Verkaufspreis für eine Hauptspeise bei einem Wareneinsatz von EUR 2,80 (BG 15 %)?</t>
  </si>
  <si>
    <t>3. Ermitteln Sie den Nettorohaufschlag für Speisen (25 % Gewinn) und Getränke (50 % Gewinn).</t>
  </si>
  <si>
    <t>7. Wie hoch darf der Wareneinsatz maximal sein, wenn für eine Speise aus Konkurrenzgründen nur 8,50 verlangt werden können?</t>
  </si>
  <si>
    <t>3. NRA</t>
  </si>
  <si>
    <t>WES</t>
  </si>
  <si>
    <t>GK</t>
  </si>
  <si>
    <t>SK</t>
  </si>
  <si>
    <t>Gewinn</t>
  </si>
  <si>
    <t>Grundpreis</t>
  </si>
  <si>
    <t>Speisen</t>
  </si>
  <si>
    <t>Getränke</t>
  </si>
  <si>
    <t>NRA in %</t>
  </si>
  <si>
    <t>4. Nächtigung</t>
  </si>
  <si>
    <t>Ust</t>
  </si>
  <si>
    <t>ZS</t>
  </si>
  <si>
    <t>Ortstaxe</t>
  </si>
  <si>
    <t>Nächtigungspreis</t>
  </si>
  <si>
    <t>NRA</t>
  </si>
  <si>
    <t>BG</t>
  </si>
  <si>
    <t>Abgabepreis</t>
  </si>
  <si>
    <t>6. NRA Cocktail</t>
  </si>
  <si>
    <t>6. Wie hoch ist der NRA bei einem Cocktail mit einem Verkaufspreis von 9,50 EUR? (WES 1,50; Schankverlust 4 %)</t>
  </si>
  <si>
    <t>7. WES Speise</t>
  </si>
  <si>
    <t>8. NRA Speise</t>
  </si>
  <si>
    <t>8. Wie hoch ist der NRA für eine Speise, wenn diese bei einem WES von 2,40 EUR nur zu 7,20 EUR verkauft werden kann?</t>
  </si>
  <si>
    <t>Hotel Kaiser</t>
  </si>
  <si>
    <t>NRA in €</t>
  </si>
  <si>
    <t>5. Hauptspeise</t>
  </si>
  <si>
    <t>1. Verteilen Sie die Energiekosten nach dem Schlüssel: 10%, 15%, 10%, 20% 45% und egen Sie die Hilfskostenstelle Verwaltung im Verhältnis 10:5:20:65 auf die anderen Kostenstellen um.</t>
  </si>
  <si>
    <t xml:space="preserve">    legen Sie die Hilfskostenstelle Verwaltung im Verhältnis 10:5:20:65 auf die anderen Kostenstellen um.</t>
  </si>
  <si>
    <t>WES, LM Einsatz</t>
  </si>
  <si>
    <t xml:space="preserve">WES Lebensmittel, </t>
  </si>
  <si>
    <t>9. Wie sind Wareneinsatzquote, Energiekostenquote und Personalkostenquote im Vergleich zum Branchendurchschnitt?</t>
  </si>
  <si>
    <t>10. Beurteilen Sie das Betriebsergebnis bei folgenden Erlösen:</t>
  </si>
  <si>
    <t>9. Kostenquoten</t>
  </si>
  <si>
    <t>Wareneinsatzquote</t>
  </si>
  <si>
    <t>Energiekostenquote</t>
  </si>
  <si>
    <t>Personalkostenquote</t>
  </si>
  <si>
    <t>Gesamtkosten</t>
  </si>
  <si>
    <t>25-30%</t>
  </si>
  <si>
    <t>3-4%</t>
  </si>
  <si>
    <t>38-40%</t>
  </si>
  <si>
    <t>sehr gering, grds gut</t>
  </si>
  <si>
    <t>sehr hoch, weit über dem Branchenschnitt</t>
  </si>
  <si>
    <t>sehr gering, wahrscheinlich arbeitet der Unternehmer und seine Familie mit</t>
  </si>
  <si>
    <t>10 Betriebsergebnis</t>
  </si>
  <si>
    <t>Einzelkosten</t>
  </si>
  <si>
    <t>Gemeinkosten</t>
  </si>
  <si>
    <t>Erlöse</t>
  </si>
  <si>
    <t>Betriebsergebnis</t>
  </si>
  <si>
    <t>sehr gering, kein Spielraum, Unternehmerlohn muss in kalkulatorischen Kosten komplett erfasst worden sein.</t>
  </si>
  <si>
    <t>25-35%</t>
  </si>
  <si>
    <t>3-5%</t>
  </si>
  <si>
    <t>Marketingkostenquote</t>
  </si>
  <si>
    <t>1,5-3%</t>
  </si>
  <si>
    <t>35-40%%</t>
  </si>
  <si>
    <t xml:space="preserve">  </t>
  </si>
  <si>
    <t>Betriebsergebis</t>
  </si>
  <si>
    <t>Gesamt</t>
  </si>
  <si>
    <t>Restaurant</t>
  </si>
  <si>
    <t>Welche Kosten sind enthalten z.B. kalkulatorische Kosten…</t>
  </si>
  <si>
    <t>Wie hoch sind die Kostenquoten?</t>
  </si>
  <si>
    <t>Welche Erlöse wurden in den einzelnen Bereichen erzielt?</t>
  </si>
  <si>
    <t>Welches Betriebsergebnis wurde in den einzelnen Bereichen erzielt?</t>
  </si>
  <si>
    <t>Was kann getan werden z.B. Reduktion von Kosten, Erhöhung der Erlöse,…</t>
  </si>
  <si>
    <t>10. Beurteilen Sie das Betriebsergebnis bei folgenden Erlösen: Restaurant: 370.000,00 EUR, Logis: 280.000,00 EUR,</t>
  </si>
  <si>
    <t>Logisbereich ist negativ, daher Kostenreduktion oder Preiserhöhung andenken</t>
  </si>
  <si>
    <t>Benchmarks Kostenquoten; Anteile an Umsatzerlösen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</si>
</sst>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  <numFmt numFmtId="183" formatCode="#,##0\ &quot;N.&quot;"/>
    <numFmt numFmtId="184" formatCode="#,##0.00_ ;\-#,##0.00\ "/>
    <numFmt numFmtId="185" formatCode="0.0%"/>
    <numFmt numFmtId="186" formatCode="[$-C07]dddd\,\ d\.\ mmmm\ yy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35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10" fontId="4" fillId="0" borderId="0" xfId="52" applyNumberFormat="1" applyFont="1" applyAlignment="1">
      <alignment/>
    </xf>
    <xf numFmtId="10" fontId="4" fillId="35" borderId="0" xfId="52" applyNumberFormat="1" applyFont="1" applyFill="1" applyAlignment="1">
      <alignment/>
    </xf>
    <xf numFmtId="2" fontId="4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182" fontId="1" fillId="13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vertical="center" wrapText="1"/>
    </xf>
    <xf numFmtId="182" fontId="1" fillId="36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2" fontId="0" fillId="13" borderId="10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vertical="center"/>
    </xf>
    <xf numFmtId="169" fontId="0" fillId="35" borderId="10" xfId="4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37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182" fontId="5" fillId="0" borderId="10" xfId="0" applyNumberFormat="1" applyFont="1" applyFill="1" applyBorder="1" applyAlignment="1">
      <alignment horizontal="right" vertical="top" wrapText="1"/>
    </xf>
    <xf numFmtId="182" fontId="5" fillId="38" borderId="10" xfId="0" applyNumberFormat="1" applyFont="1" applyFill="1" applyBorder="1" applyAlignment="1">
      <alignment horizontal="right" vertical="top" wrapText="1"/>
    </xf>
    <xf numFmtId="9" fontId="5" fillId="38" borderId="10" xfId="52" applyFont="1" applyFill="1" applyBorder="1" applyAlignment="1">
      <alignment horizontal="right" vertical="top" wrapText="1"/>
    </xf>
    <xf numFmtId="182" fontId="5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182" fontId="4" fillId="38" borderId="10" xfId="0" applyNumberFormat="1" applyFont="1" applyFill="1" applyBorder="1" applyAlignment="1">
      <alignment/>
    </xf>
    <xf numFmtId="183" fontId="5" fillId="38" borderId="10" xfId="0" applyNumberFormat="1" applyFont="1" applyFill="1" applyBorder="1" applyAlignment="1">
      <alignment horizontal="right" vertical="top" wrapText="1"/>
    </xf>
    <xf numFmtId="10" fontId="4" fillId="38" borderId="10" xfId="0" applyNumberFormat="1" applyFont="1" applyFill="1" applyBorder="1" applyAlignment="1">
      <alignment/>
    </xf>
    <xf numFmtId="169" fontId="4" fillId="38" borderId="10" xfId="46" applyFont="1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182" fontId="0" fillId="13" borderId="0" xfId="0" applyNumberFormat="1" applyFill="1" applyAlignment="1">
      <alignment/>
    </xf>
    <xf numFmtId="9" fontId="4" fillId="13" borderId="0" xfId="52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2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13" borderId="10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82" fontId="4" fillId="0" borderId="10" xfId="0" applyNumberFormat="1" applyFont="1" applyBorder="1" applyAlignment="1">
      <alignment/>
    </xf>
    <xf numFmtId="182" fontId="0" fillId="1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9525</xdr:rowOff>
    </xdr:from>
    <xdr:to>
      <xdr:col>6</xdr:col>
      <xdr:colOff>161925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229225" y="952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6</xdr:col>
      <xdr:colOff>47625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905375" y="1143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5">
      <selection activeCell="A36" sqref="A36:A38"/>
    </sheetView>
  </sheetViews>
  <sheetFormatPr defaultColWidth="11.421875" defaultRowHeight="12.75"/>
  <cols>
    <col min="1" max="1" width="30.28125" style="0" customWidth="1"/>
  </cols>
  <sheetData>
    <row r="1" spans="1:7" ht="26.25">
      <c r="A1" s="71" t="s">
        <v>47</v>
      </c>
      <c r="B1" s="71"/>
      <c r="C1" s="71"/>
      <c r="D1" s="71"/>
      <c r="E1" s="71"/>
      <c r="F1" s="71"/>
      <c r="G1" s="71"/>
    </row>
    <row r="3" spans="1:8" ht="27.75">
      <c r="A3" s="72" t="s">
        <v>0</v>
      </c>
      <c r="B3" s="74" t="s">
        <v>18</v>
      </c>
      <c r="C3" s="2" t="s">
        <v>13</v>
      </c>
      <c r="D3" s="74" t="s">
        <v>1</v>
      </c>
      <c r="E3" s="74"/>
      <c r="F3" s="74"/>
      <c r="G3" s="74"/>
      <c r="H3" s="12"/>
    </row>
    <row r="4" spans="1:8" ht="13.5">
      <c r="A4" s="73"/>
      <c r="B4" s="74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ht="18.75" customHeight="1">
      <c r="A5" s="29" t="s">
        <v>53</v>
      </c>
      <c r="B5" s="30"/>
      <c r="C5" s="30"/>
      <c r="D5" s="30">
        <v>104</v>
      </c>
      <c r="E5" s="30"/>
      <c r="F5" s="30"/>
      <c r="G5" s="30"/>
      <c r="H5" s="12"/>
    </row>
    <row r="6" spans="1:8" ht="18.75" customHeight="1">
      <c r="A6" s="29" t="s">
        <v>32</v>
      </c>
      <c r="B6" s="30"/>
      <c r="C6" s="30"/>
      <c r="D6" s="30"/>
      <c r="E6" s="30">
        <v>32.8</v>
      </c>
      <c r="F6" s="30"/>
      <c r="G6" s="30"/>
      <c r="H6" s="12"/>
    </row>
    <row r="7" spans="1:8" ht="18.75" customHeight="1">
      <c r="A7" s="29" t="s">
        <v>6</v>
      </c>
      <c r="B7" s="31">
        <v>42</v>
      </c>
      <c r="C7" s="32"/>
      <c r="D7" s="32"/>
      <c r="E7" s="32"/>
      <c r="F7" s="32"/>
      <c r="G7" s="32"/>
      <c r="H7" s="12"/>
    </row>
    <row r="8" spans="1:8" ht="18.75" customHeight="1">
      <c r="A8" s="29" t="s">
        <v>7</v>
      </c>
      <c r="B8" s="31">
        <v>172</v>
      </c>
      <c r="C8" s="31">
        <v>18</v>
      </c>
      <c r="D8" s="31">
        <v>47</v>
      </c>
      <c r="E8" s="31">
        <v>9</v>
      </c>
      <c r="F8" s="31">
        <v>41</v>
      </c>
      <c r="G8" s="31">
        <v>57</v>
      </c>
      <c r="H8" s="12"/>
    </row>
    <row r="9" spans="1:8" ht="18.75" customHeight="1">
      <c r="A9" s="29" t="s">
        <v>8</v>
      </c>
      <c r="B9" s="31">
        <v>52</v>
      </c>
      <c r="C9" s="31"/>
      <c r="D9" s="31"/>
      <c r="E9" s="31"/>
      <c r="F9" s="31">
        <v>8.4</v>
      </c>
      <c r="G9" s="31">
        <v>43.6</v>
      </c>
      <c r="H9" s="12"/>
    </row>
    <row r="10" spans="1:8" ht="18.75" customHeight="1">
      <c r="A10" s="29" t="s">
        <v>9</v>
      </c>
      <c r="B10" s="31">
        <v>96</v>
      </c>
      <c r="C10" s="31">
        <v>14</v>
      </c>
      <c r="D10" s="31">
        <v>16.2</v>
      </c>
      <c r="E10" s="31">
        <v>7.4</v>
      </c>
      <c r="F10" s="31">
        <v>12.8</v>
      </c>
      <c r="G10" s="31">
        <v>45.6</v>
      </c>
      <c r="H10" s="12"/>
    </row>
    <row r="11" spans="1:8" ht="18.75" customHeight="1">
      <c r="A11" s="29" t="s">
        <v>10</v>
      </c>
      <c r="B11" s="31">
        <v>148</v>
      </c>
      <c r="C11" s="31">
        <v>6.8</v>
      </c>
      <c r="D11" s="31">
        <v>17</v>
      </c>
      <c r="E11" s="31">
        <v>9.8</v>
      </c>
      <c r="F11" s="31">
        <v>15.6</v>
      </c>
      <c r="G11" s="31">
        <v>98.8</v>
      </c>
      <c r="H11" s="12"/>
    </row>
    <row r="12" spans="1:8" ht="24.75" customHeight="1">
      <c r="A12" s="29" t="s">
        <v>11</v>
      </c>
      <c r="B12" s="30"/>
      <c r="C12" s="31"/>
      <c r="D12" s="31"/>
      <c r="E12" s="31"/>
      <c r="F12" s="31"/>
      <c r="G12" s="31"/>
      <c r="H12" s="13"/>
    </row>
    <row r="13" spans="1:8" ht="24.75" customHeight="1">
      <c r="A13" s="29" t="s">
        <v>12</v>
      </c>
      <c r="B13" s="33"/>
      <c r="C13" s="31"/>
      <c r="D13" s="31"/>
      <c r="E13" s="31"/>
      <c r="F13" s="31"/>
      <c r="G13" s="31"/>
      <c r="H13" s="13"/>
    </row>
    <row r="14" spans="1:8" ht="24.75" customHeight="1">
      <c r="A14" s="29" t="s">
        <v>15</v>
      </c>
      <c r="B14" s="34"/>
      <c r="C14" s="35"/>
      <c r="D14" s="36"/>
      <c r="E14" s="36"/>
      <c r="F14" s="36"/>
      <c r="G14" s="36"/>
      <c r="H14" s="13"/>
    </row>
    <row r="15" spans="1:8" ht="24.75" customHeight="1">
      <c r="A15" s="29" t="s">
        <v>16</v>
      </c>
      <c r="B15" s="34"/>
      <c r="C15" s="35"/>
      <c r="D15" s="36"/>
      <c r="E15" s="36"/>
      <c r="F15" s="36"/>
      <c r="G15" s="37"/>
      <c r="H15" s="12"/>
    </row>
    <row r="16" spans="1:8" ht="24.75" customHeight="1">
      <c r="A16" s="29" t="s">
        <v>17</v>
      </c>
      <c r="B16" s="34"/>
      <c r="C16" s="35"/>
      <c r="D16" s="38"/>
      <c r="E16" s="38"/>
      <c r="F16" s="38"/>
      <c r="G16" s="39"/>
      <c r="H16" s="12"/>
    </row>
    <row r="19" spans="1:7" ht="12.75">
      <c r="A19" s="75" t="s">
        <v>50</v>
      </c>
      <c r="B19" s="75"/>
      <c r="C19" s="75"/>
      <c r="D19" s="75"/>
      <c r="E19" s="75"/>
      <c r="F19" s="75"/>
      <c r="G19" s="75"/>
    </row>
    <row r="20" ht="12.75">
      <c r="A20" t="s">
        <v>51</v>
      </c>
    </row>
    <row r="22" ht="12.75">
      <c r="A22" t="s">
        <v>20</v>
      </c>
    </row>
    <row r="23" ht="12.75">
      <c r="A23" t="s">
        <v>19</v>
      </c>
    </row>
    <row r="24" ht="12.75">
      <c r="A24" t="s">
        <v>23</v>
      </c>
    </row>
    <row r="26" ht="12.75">
      <c r="A26" t="s">
        <v>21</v>
      </c>
    </row>
    <row r="28" ht="12.75">
      <c r="A28" t="s">
        <v>22</v>
      </c>
    </row>
    <row r="30" ht="12.75">
      <c r="A30" t="s">
        <v>43</v>
      </c>
    </row>
    <row r="32" ht="12.75">
      <c r="A32" t="s">
        <v>24</v>
      </c>
    </row>
    <row r="34" ht="12.75">
      <c r="A34" t="s">
        <v>46</v>
      </c>
    </row>
    <row r="36" spans="1:5" ht="15.75">
      <c r="A36" s="40" t="s">
        <v>54</v>
      </c>
      <c r="B36" s="4"/>
      <c r="C36" s="4"/>
      <c r="D36" s="4"/>
      <c r="E36" s="4"/>
    </row>
    <row r="37" spans="4:5" ht="15.75">
      <c r="D37" s="4"/>
      <c r="E37" s="4"/>
    </row>
    <row r="38" spans="1:5" ht="15.75">
      <c r="A38" s="40" t="s">
        <v>55</v>
      </c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1:5" ht="15.75">
      <c r="A46" s="4"/>
      <c r="B46" s="4"/>
      <c r="C46" s="4"/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4:5" ht="15.75">
      <c r="D49" s="4"/>
      <c r="E49" s="4"/>
    </row>
  </sheetData>
  <sheetProtection/>
  <mergeCells count="5">
    <mergeCell ref="A1:G1"/>
    <mergeCell ref="A3:A4"/>
    <mergeCell ref="B3:B4"/>
    <mergeCell ref="D3:G3"/>
    <mergeCell ref="A19:G19"/>
  </mergeCells>
  <printOptions/>
  <pageMargins left="0.7500000000000001" right="0.7500000000000001" top="0.984251969" bottom="0.984251969" header="0.49" footer="0.49"/>
  <pageSetup fitToHeight="1" fitToWidth="1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150" zoomScaleNormal="150" zoomScalePageLayoutView="0" workbookViewId="0" topLeftCell="A77">
      <selection activeCell="D85" sqref="D85"/>
    </sheetView>
  </sheetViews>
  <sheetFormatPr defaultColWidth="11.421875" defaultRowHeight="12.75"/>
  <cols>
    <col min="1" max="1" width="16.00390625" style="0" customWidth="1"/>
    <col min="2" max="2" width="17.7109375" style="0" customWidth="1"/>
    <col min="3" max="3" width="12.8515625" style="0" customWidth="1"/>
    <col min="4" max="4" width="13.421875" style="0" customWidth="1"/>
    <col min="5" max="7" width="12.8515625" style="0" customWidth="1"/>
    <col min="8" max="8" width="5.8515625" style="0" customWidth="1"/>
    <col min="9" max="9" width="14.140625" style="0" customWidth="1"/>
  </cols>
  <sheetData>
    <row r="1" spans="1:7" ht="64.5" customHeight="1">
      <c r="A1" s="71" t="s">
        <v>47</v>
      </c>
      <c r="B1" s="71"/>
      <c r="C1" s="71"/>
      <c r="D1" s="71"/>
      <c r="E1" s="71"/>
      <c r="F1" s="71"/>
      <c r="G1" s="71"/>
    </row>
    <row r="3" spans="1:8" ht="27.75">
      <c r="A3" s="72" t="s">
        <v>0</v>
      </c>
      <c r="B3" s="74" t="s">
        <v>18</v>
      </c>
      <c r="C3" s="1" t="s">
        <v>13</v>
      </c>
      <c r="D3" s="74" t="s">
        <v>1</v>
      </c>
      <c r="E3" s="74"/>
      <c r="F3" s="74"/>
      <c r="G3" s="74"/>
      <c r="H3" s="12"/>
    </row>
    <row r="4" spans="1:8" ht="13.5">
      <c r="A4" s="73"/>
      <c r="B4" s="74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s="26" customFormat="1" ht="16.5" customHeight="1">
      <c r="A5" s="14" t="s">
        <v>52</v>
      </c>
      <c r="B5" s="15">
        <v>104</v>
      </c>
      <c r="C5" s="15"/>
      <c r="D5" s="15">
        <v>104</v>
      </c>
      <c r="E5" s="15"/>
      <c r="F5" s="15"/>
      <c r="G5" s="15"/>
      <c r="H5" s="25"/>
    </row>
    <row r="6" spans="1:8" s="26" customFormat="1" ht="16.5" customHeight="1">
      <c r="A6" s="14" t="s">
        <v>32</v>
      </c>
      <c r="B6" s="15">
        <v>32.8</v>
      </c>
      <c r="C6" s="15"/>
      <c r="D6" s="15"/>
      <c r="E6" s="15">
        <v>32.8</v>
      </c>
      <c r="F6" s="15"/>
      <c r="G6" s="15"/>
      <c r="H6" s="25"/>
    </row>
    <row r="7" spans="1:8" s="26" customFormat="1" ht="16.5" customHeight="1">
      <c r="A7" s="14" t="s">
        <v>6</v>
      </c>
      <c r="B7" s="15">
        <v>42</v>
      </c>
      <c r="C7" s="28">
        <v>4.2</v>
      </c>
      <c r="D7" s="28">
        <v>6.3</v>
      </c>
      <c r="E7" s="28">
        <v>4.2</v>
      </c>
      <c r="F7" s="28">
        <v>8.4</v>
      </c>
      <c r="G7" s="28">
        <v>18.9</v>
      </c>
      <c r="H7" s="25"/>
    </row>
    <row r="8" spans="1:8" s="26" customFormat="1" ht="16.5" customHeight="1">
      <c r="A8" s="14" t="s">
        <v>7</v>
      </c>
      <c r="B8" s="15">
        <v>172</v>
      </c>
      <c r="C8" s="28">
        <v>18</v>
      </c>
      <c r="D8" s="28">
        <v>47</v>
      </c>
      <c r="E8" s="28">
        <v>9</v>
      </c>
      <c r="F8" s="28">
        <v>41</v>
      </c>
      <c r="G8" s="28">
        <v>57</v>
      </c>
      <c r="H8" s="25"/>
    </row>
    <row r="9" spans="1:8" s="26" customFormat="1" ht="16.5" customHeight="1">
      <c r="A9" s="14" t="s">
        <v>8</v>
      </c>
      <c r="B9" s="15">
        <v>52</v>
      </c>
      <c r="C9" s="28"/>
      <c r="D9" s="28"/>
      <c r="E9" s="28"/>
      <c r="F9" s="28">
        <v>8.4</v>
      </c>
      <c r="G9" s="28">
        <v>43.6</v>
      </c>
      <c r="H9" s="25"/>
    </row>
    <row r="10" spans="1:8" s="26" customFormat="1" ht="16.5" customHeight="1">
      <c r="A10" s="14" t="s">
        <v>9</v>
      </c>
      <c r="B10" s="15">
        <v>96</v>
      </c>
      <c r="C10" s="28">
        <v>14</v>
      </c>
      <c r="D10" s="28">
        <v>16.2</v>
      </c>
      <c r="E10" s="28">
        <v>7.4</v>
      </c>
      <c r="F10" s="28">
        <v>12.8</v>
      </c>
      <c r="G10" s="28">
        <v>45.6</v>
      </c>
      <c r="H10" s="25"/>
    </row>
    <row r="11" spans="1:8" s="26" customFormat="1" ht="27.75">
      <c r="A11" s="14" t="s">
        <v>10</v>
      </c>
      <c r="B11" s="15">
        <v>148</v>
      </c>
      <c r="C11" s="28">
        <v>6.8</v>
      </c>
      <c r="D11" s="28">
        <v>17</v>
      </c>
      <c r="E11" s="28">
        <v>9.8</v>
      </c>
      <c r="F11" s="28">
        <v>15.6</v>
      </c>
      <c r="G11" s="28">
        <v>98.8</v>
      </c>
      <c r="H11" s="25"/>
    </row>
    <row r="12" spans="1:8" s="26" customFormat="1" ht="27.75">
      <c r="A12" s="14" t="s">
        <v>11</v>
      </c>
      <c r="B12" s="15">
        <v>510</v>
      </c>
      <c r="C12" s="16">
        <v>43</v>
      </c>
      <c r="D12" s="16">
        <v>86.5</v>
      </c>
      <c r="E12" s="16">
        <v>30.4</v>
      </c>
      <c r="F12" s="16">
        <v>86.2</v>
      </c>
      <c r="G12" s="16">
        <v>263.9</v>
      </c>
      <c r="H12" s="27">
        <f>SUM(C12:G12)</f>
        <v>510</v>
      </c>
    </row>
    <row r="13" spans="1:8" s="26" customFormat="1" ht="27.75">
      <c r="A13" s="14" t="s">
        <v>12</v>
      </c>
      <c r="B13" s="17"/>
      <c r="C13" s="18">
        <v>-43</v>
      </c>
      <c r="D13" s="18">
        <v>4.3</v>
      </c>
      <c r="E13" s="18">
        <v>2.1</v>
      </c>
      <c r="F13" s="18">
        <v>8.6</v>
      </c>
      <c r="G13" s="18">
        <v>28</v>
      </c>
      <c r="H13" s="27">
        <f>SUM(C13:G13)</f>
        <v>0</v>
      </c>
    </row>
    <row r="14" spans="1:8" s="26" customFormat="1" ht="27.75">
      <c r="A14" s="14" t="s">
        <v>15</v>
      </c>
      <c r="B14" s="19"/>
      <c r="C14" s="19"/>
      <c r="D14" s="20">
        <f>SUM(D12:D13)</f>
        <v>90.8</v>
      </c>
      <c r="E14" s="20">
        <f>SUM(E12:E13)</f>
        <v>32.5</v>
      </c>
      <c r="F14" s="20">
        <f>SUM(F12:F13)</f>
        <v>94.8</v>
      </c>
      <c r="G14" s="20">
        <f>SUM(G12:G13)</f>
        <v>291.9</v>
      </c>
      <c r="H14" s="27">
        <f>SUM(C14:G14)</f>
        <v>510</v>
      </c>
    </row>
    <row r="15" spans="1:8" s="26" customFormat="1" ht="13.5">
      <c r="A15" s="14" t="s">
        <v>16</v>
      </c>
      <c r="B15" s="19"/>
      <c r="C15" s="19"/>
      <c r="D15" s="21">
        <f>D5</f>
        <v>104</v>
      </c>
      <c r="E15" s="21">
        <f>E6</f>
        <v>32.8</v>
      </c>
      <c r="F15" s="21">
        <f>E15+D15</f>
        <v>136.8</v>
      </c>
      <c r="G15" s="22">
        <v>4320</v>
      </c>
      <c r="H15" s="25"/>
    </row>
    <row r="16" spans="1:8" s="26" customFormat="1" ht="27.75">
      <c r="A16" s="14" t="s">
        <v>17</v>
      </c>
      <c r="B16" s="19"/>
      <c r="C16" s="19"/>
      <c r="D16" s="23">
        <f>D14/D15</f>
        <v>0.8730769230769231</v>
      </c>
      <c r="E16" s="23">
        <f>E14/E15</f>
        <v>0.9908536585365855</v>
      </c>
      <c r="F16" s="23">
        <f>F14/F15</f>
        <v>0.6929824561403508</v>
      </c>
      <c r="G16" s="24">
        <f>G14*1000/G15</f>
        <v>67.56944444444444</v>
      </c>
      <c r="H16" s="25"/>
    </row>
    <row r="17" spans="1:2" ht="33.75" customHeight="1">
      <c r="A17" s="42" t="s">
        <v>60</v>
      </c>
      <c r="B17" s="41">
        <f>SUM(B5:B11)</f>
        <v>646.8</v>
      </c>
    </row>
    <row r="18" spans="1:7" ht="12.75">
      <c r="A18" s="75" t="s">
        <v>50</v>
      </c>
      <c r="B18" s="75"/>
      <c r="C18" s="75"/>
      <c r="D18" s="75"/>
      <c r="E18" s="75"/>
      <c r="F18" s="75"/>
      <c r="G18" s="75"/>
    </row>
    <row r="19" ht="12" customHeight="1">
      <c r="A19" t="s">
        <v>51</v>
      </c>
    </row>
    <row r="21" ht="12.75">
      <c r="A21" t="s">
        <v>20</v>
      </c>
    </row>
    <row r="22" ht="12.75">
      <c r="A22" t="s">
        <v>19</v>
      </c>
    </row>
    <row r="23" ht="12.75">
      <c r="A23" t="s">
        <v>23</v>
      </c>
    </row>
    <row r="25" ht="12.75">
      <c r="A25" t="s">
        <v>21</v>
      </c>
    </row>
    <row r="27" ht="12.75">
      <c r="A27" t="s">
        <v>22</v>
      </c>
    </row>
    <row r="29" ht="12.75">
      <c r="A29" t="s">
        <v>43</v>
      </c>
    </row>
    <row r="31" ht="12.75">
      <c r="A31" t="s">
        <v>24</v>
      </c>
    </row>
    <row r="33" ht="12.75">
      <c r="A33" t="s">
        <v>46</v>
      </c>
    </row>
    <row r="35" ht="12.75">
      <c r="A35" s="40" t="s">
        <v>54</v>
      </c>
    </row>
    <row r="37" ht="12.75">
      <c r="A37" s="40" t="s">
        <v>87</v>
      </c>
    </row>
    <row r="39" spans="1:5" ht="15.75">
      <c r="A39" s="3" t="s">
        <v>25</v>
      </c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 t="s">
        <v>31</v>
      </c>
      <c r="D41" s="4"/>
      <c r="E41" s="4" t="s">
        <v>32</v>
      </c>
    </row>
    <row r="42" spans="1:5" ht="15.75">
      <c r="A42" s="4" t="s">
        <v>26</v>
      </c>
      <c r="B42" s="4"/>
      <c r="C42" s="11">
        <v>1</v>
      </c>
      <c r="D42" s="4"/>
      <c r="E42" s="11">
        <v>1</v>
      </c>
    </row>
    <row r="43" spans="1:5" ht="15.75">
      <c r="A43" s="4" t="s">
        <v>27</v>
      </c>
      <c r="B43" s="6">
        <f>D16+F16</f>
        <v>1.566059379217274</v>
      </c>
      <c r="C43" s="11">
        <f>C42*B43</f>
        <v>1.566059379217274</v>
      </c>
      <c r="D43" s="6">
        <f>E16+F16</f>
        <v>1.6838361146769363</v>
      </c>
      <c r="E43" s="11">
        <f>E42*D43</f>
        <v>1.6838361146769363</v>
      </c>
    </row>
    <row r="44" spans="1:5" ht="15.75">
      <c r="A44" s="4" t="s">
        <v>28</v>
      </c>
      <c r="B44" s="4"/>
      <c r="C44" s="11">
        <f>C42+C43</f>
        <v>2.5660593792172737</v>
      </c>
      <c r="D44" s="4"/>
      <c r="E44" s="11">
        <f>E42+E43</f>
        <v>2.6838361146769363</v>
      </c>
    </row>
    <row r="45" spans="1:5" ht="15.75">
      <c r="A45" s="4" t="s">
        <v>29</v>
      </c>
      <c r="B45" s="6">
        <v>0.25</v>
      </c>
      <c r="C45" s="11">
        <f>C44*B45</f>
        <v>0.6415148448043184</v>
      </c>
      <c r="D45" s="6">
        <v>0.5</v>
      </c>
      <c r="E45" s="11">
        <f>E44*D45</f>
        <v>1.3419180573384681</v>
      </c>
    </row>
    <row r="46" spans="1:5" ht="15.75">
      <c r="A46" s="4" t="s">
        <v>30</v>
      </c>
      <c r="B46" s="4"/>
      <c r="C46" s="11">
        <f>C44+C45</f>
        <v>3.207574224021592</v>
      </c>
      <c r="D46" s="4"/>
      <c r="E46" s="11">
        <f>E44+E45</f>
        <v>4.025754172015405</v>
      </c>
    </row>
    <row r="47" spans="1:5" ht="15.75">
      <c r="A47" s="4" t="s">
        <v>48</v>
      </c>
      <c r="B47" s="4"/>
      <c r="C47" s="5">
        <f>C46-C42</f>
        <v>2.207574224021592</v>
      </c>
      <c r="D47" s="4"/>
      <c r="E47" s="5">
        <f>E46-E42</f>
        <v>3.0257541720154046</v>
      </c>
    </row>
    <row r="48" spans="1:5" ht="15.75">
      <c r="A48" s="4" t="s">
        <v>33</v>
      </c>
      <c r="B48" s="4"/>
      <c r="C48" s="7">
        <f>(C46-C42)/C42</f>
        <v>2.207574224021592</v>
      </c>
      <c r="D48" s="4"/>
      <c r="E48" s="7">
        <f>(E46-E42)/E42</f>
        <v>3.0257541720154046</v>
      </c>
    </row>
    <row r="49" spans="1:5" ht="15.75">
      <c r="A49" s="4"/>
      <c r="B49" s="4"/>
      <c r="C49" s="4"/>
      <c r="D49" s="4"/>
      <c r="E49" s="4"/>
    </row>
    <row r="50" spans="1:5" ht="15.75">
      <c r="A50" s="3" t="s">
        <v>34</v>
      </c>
      <c r="B50" s="4"/>
      <c r="C50" s="4"/>
      <c r="D50" s="4"/>
      <c r="E50" s="4"/>
    </row>
    <row r="51" spans="1:5" ht="15.75">
      <c r="A51" s="4"/>
      <c r="B51" s="4"/>
      <c r="C51" s="4"/>
      <c r="D51" s="4"/>
      <c r="E51" s="4"/>
    </row>
    <row r="52" spans="1:5" ht="15.75">
      <c r="A52" s="4" t="s">
        <v>28</v>
      </c>
      <c r="B52" s="4"/>
      <c r="C52" s="5">
        <f>G16</f>
        <v>67.56944444444444</v>
      </c>
      <c r="D52" s="4"/>
      <c r="E52" s="4"/>
    </row>
    <row r="53" spans="1:5" ht="15.75">
      <c r="A53" s="4" t="s">
        <v>29</v>
      </c>
      <c r="B53" s="6">
        <v>0.15</v>
      </c>
      <c r="C53" s="5">
        <f>C52*B53</f>
        <v>10.135416666666666</v>
      </c>
      <c r="D53" s="4"/>
      <c r="E53" s="4"/>
    </row>
    <row r="54" spans="1:5" ht="15.75">
      <c r="A54" s="4" t="s">
        <v>30</v>
      </c>
      <c r="B54" s="4"/>
      <c r="C54" s="5">
        <f>C52+C53</f>
        <v>77.70486111111111</v>
      </c>
      <c r="D54" s="4"/>
      <c r="E54" s="4"/>
    </row>
    <row r="55" spans="1:5" ht="15.75">
      <c r="A55" s="4" t="s">
        <v>35</v>
      </c>
      <c r="B55" s="6">
        <v>0.13</v>
      </c>
      <c r="C55" s="5">
        <f>C54*B55</f>
        <v>10.101631944444446</v>
      </c>
      <c r="D55" s="4"/>
      <c r="E55" s="4"/>
    </row>
    <row r="56" spans="1:5" ht="15.75">
      <c r="A56" s="4" t="s">
        <v>36</v>
      </c>
      <c r="B56" s="4"/>
      <c r="C56" s="5">
        <f>C54+C55</f>
        <v>87.80649305555556</v>
      </c>
      <c r="D56" s="4"/>
      <c r="E56" s="4"/>
    </row>
    <row r="57" spans="1:5" ht="15.75">
      <c r="A57" s="4" t="s">
        <v>37</v>
      </c>
      <c r="B57" s="4"/>
      <c r="C57" s="5">
        <v>1</v>
      </c>
      <c r="D57" s="4"/>
      <c r="E57" s="4"/>
    </row>
    <row r="58" spans="1:5" ht="15.75">
      <c r="A58" s="4" t="s">
        <v>38</v>
      </c>
      <c r="B58" s="4"/>
      <c r="C58" s="8">
        <f>C56+C57</f>
        <v>88.80649305555556</v>
      </c>
      <c r="D58" s="4"/>
      <c r="E58" s="4"/>
    </row>
    <row r="59" spans="1:5" ht="15.75">
      <c r="A59" s="4"/>
      <c r="B59" s="4"/>
      <c r="C59" s="4"/>
      <c r="D59" s="4"/>
      <c r="E59" s="4"/>
    </row>
    <row r="60" spans="1:11" ht="15.75">
      <c r="A60" s="3" t="s">
        <v>49</v>
      </c>
      <c r="B60" s="4"/>
      <c r="C60" s="4"/>
      <c r="D60" s="4"/>
      <c r="E60" s="3" t="s">
        <v>44</v>
      </c>
      <c r="F60" s="4"/>
      <c r="G60" s="4"/>
      <c r="I60" s="3" t="s">
        <v>45</v>
      </c>
      <c r="J60" s="4"/>
      <c r="K60" s="4"/>
    </row>
    <row r="61" spans="1:11" ht="15.75">
      <c r="A61" s="4"/>
      <c r="B61" s="4"/>
      <c r="C61" s="4"/>
      <c r="D61" s="4"/>
      <c r="E61" s="4"/>
      <c r="F61" s="4"/>
      <c r="G61" s="4"/>
      <c r="I61" s="4"/>
      <c r="J61" s="4"/>
      <c r="K61" s="4"/>
    </row>
    <row r="62" spans="1:11" ht="15.75">
      <c r="A62" s="4" t="s">
        <v>26</v>
      </c>
      <c r="B62" s="4"/>
      <c r="C62" s="11">
        <v>2.8</v>
      </c>
      <c r="D62" s="4"/>
      <c r="E62" s="4" t="s">
        <v>26</v>
      </c>
      <c r="F62" s="4"/>
      <c r="G62" s="8">
        <f>G64-G63</f>
        <v>2.094843991017049</v>
      </c>
      <c r="I62" s="4" t="s">
        <v>26</v>
      </c>
      <c r="J62" s="4"/>
      <c r="K62" s="11">
        <v>2.4</v>
      </c>
    </row>
    <row r="63" spans="1:11" ht="15.75">
      <c r="A63" s="4" t="s">
        <v>39</v>
      </c>
      <c r="B63" s="6">
        <f>C48</f>
        <v>2.207574224021592</v>
      </c>
      <c r="C63" s="11">
        <f>C62*B63</f>
        <v>6.181207827260457</v>
      </c>
      <c r="D63" s="4"/>
      <c r="E63" s="4" t="s">
        <v>39</v>
      </c>
      <c r="F63" s="9">
        <f>C48</f>
        <v>2.207574224021592</v>
      </c>
      <c r="G63" s="11">
        <f>G64*F63/(1+F63)</f>
        <v>4.624523597915758</v>
      </c>
      <c r="I63" s="4" t="s">
        <v>39</v>
      </c>
      <c r="J63" s="10">
        <f>K63/K62</f>
        <v>1.3715415019762847</v>
      </c>
      <c r="K63" s="5">
        <f>K64-K62</f>
        <v>3.291699604743083</v>
      </c>
    </row>
    <row r="64" spans="1:11" ht="15.75">
      <c r="A64" s="4" t="s">
        <v>30</v>
      </c>
      <c r="B64" s="4"/>
      <c r="C64" s="11">
        <f>C62+C63</f>
        <v>8.981207827260457</v>
      </c>
      <c r="D64" s="4"/>
      <c r="E64" s="4" t="s">
        <v>30</v>
      </c>
      <c r="F64" s="4"/>
      <c r="G64" s="11">
        <f>G66-G65</f>
        <v>6.719367588932807</v>
      </c>
      <c r="I64" s="4" t="s">
        <v>30</v>
      </c>
      <c r="J64" s="4"/>
      <c r="K64" s="11">
        <f>K66-K65</f>
        <v>5.691699604743083</v>
      </c>
    </row>
    <row r="65" spans="1:11" ht="15.75">
      <c r="A65" s="4" t="s">
        <v>40</v>
      </c>
      <c r="B65" s="6">
        <v>0.15</v>
      </c>
      <c r="C65" s="11">
        <f>C64*B65</f>
        <v>1.3471811740890685</v>
      </c>
      <c r="D65" s="4"/>
      <c r="E65" s="4" t="s">
        <v>40</v>
      </c>
      <c r="F65" s="6">
        <v>0.15</v>
      </c>
      <c r="G65" s="11">
        <f>G66*F65/(1+F65)</f>
        <v>1.0079051383399211</v>
      </c>
      <c r="I65" s="4" t="s">
        <v>40</v>
      </c>
      <c r="J65" s="6">
        <v>0.15</v>
      </c>
      <c r="K65" s="11">
        <f>K66*J65/(1+J65)</f>
        <v>0.8537549407114625</v>
      </c>
    </row>
    <row r="66" spans="1:11" ht="15.75">
      <c r="A66" s="4" t="s">
        <v>36</v>
      </c>
      <c r="B66" s="4"/>
      <c r="C66" s="11">
        <f>C64+C65</f>
        <v>10.328389001349525</v>
      </c>
      <c r="D66" s="4"/>
      <c r="E66" s="4" t="s">
        <v>36</v>
      </c>
      <c r="F66" s="4"/>
      <c r="G66" s="11">
        <f>G68-G67</f>
        <v>7.7272727272727275</v>
      </c>
      <c r="I66" s="4" t="s">
        <v>36</v>
      </c>
      <c r="J66" s="4"/>
      <c r="K66" s="11">
        <f>K68-K67</f>
        <v>6.545454545454546</v>
      </c>
    </row>
    <row r="67" spans="1:11" ht="15.75">
      <c r="A67" s="4" t="s">
        <v>35</v>
      </c>
      <c r="B67" s="6">
        <v>0.1</v>
      </c>
      <c r="C67" s="11">
        <f>C66*B67</f>
        <v>1.0328389001349525</v>
      </c>
      <c r="D67" s="4"/>
      <c r="E67" s="4" t="s">
        <v>35</v>
      </c>
      <c r="F67" s="6">
        <v>0.1</v>
      </c>
      <c r="G67" s="11">
        <f>G68*F67/(1+F67)</f>
        <v>0.7727272727272727</v>
      </c>
      <c r="I67" s="4" t="s">
        <v>35</v>
      </c>
      <c r="J67" s="6">
        <v>0.1</v>
      </c>
      <c r="K67" s="11">
        <f>K68*J67/(1+J67)</f>
        <v>0.6545454545454545</v>
      </c>
    </row>
    <row r="68" spans="1:11" ht="15.75">
      <c r="A68" s="4" t="s">
        <v>41</v>
      </c>
      <c r="B68" s="4"/>
      <c r="C68" s="8">
        <f>C66+C67</f>
        <v>11.361227901484478</v>
      </c>
      <c r="D68" s="4"/>
      <c r="E68" s="4" t="s">
        <v>41</v>
      </c>
      <c r="F68" s="6"/>
      <c r="G68" s="11">
        <v>8.5</v>
      </c>
      <c r="I68" s="4" t="s">
        <v>41</v>
      </c>
      <c r="J68" s="6"/>
      <c r="K68" s="11">
        <v>7.2</v>
      </c>
    </row>
    <row r="69" spans="1:5" ht="15.75">
      <c r="A69" s="4"/>
      <c r="B69" s="4"/>
      <c r="C69" s="4"/>
      <c r="D69" s="4"/>
      <c r="E69" s="4"/>
    </row>
    <row r="70" spans="1:5" ht="15.75">
      <c r="A70" s="3" t="s">
        <v>42</v>
      </c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 t="s">
        <v>26</v>
      </c>
      <c r="B72" s="4"/>
      <c r="C72" s="11">
        <f>1.5/0.96</f>
        <v>1.5625</v>
      </c>
      <c r="D72" s="4"/>
      <c r="E72" s="4"/>
    </row>
    <row r="73" spans="1:5" ht="15.75">
      <c r="A73" s="4" t="s">
        <v>39</v>
      </c>
      <c r="B73" s="9">
        <f>C73/C72</f>
        <v>3.405797101449275</v>
      </c>
      <c r="C73" s="8">
        <f>C74-C72</f>
        <v>5.321557971014492</v>
      </c>
      <c r="D73" s="4"/>
      <c r="E73" s="4"/>
    </row>
    <row r="74" spans="1:5" ht="15.75">
      <c r="A74" s="4" t="s">
        <v>30</v>
      </c>
      <c r="B74" s="4"/>
      <c r="C74" s="11">
        <f>C76-C75</f>
        <v>6.884057971014492</v>
      </c>
      <c r="D74" s="4"/>
      <c r="E74" s="4"/>
    </row>
    <row r="75" spans="1:5" ht="15.75">
      <c r="A75" s="4" t="s">
        <v>40</v>
      </c>
      <c r="B75" s="6">
        <v>0.15</v>
      </c>
      <c r="C75" s="11">
        <f>C76*B75/(1+B75)</f>
        <v>1.0326086956521738</v>
      </c>
      <c r="D75" s="4"/>
      <c r="E75" s="4"/>
    </row>
    <row r="76" spans="1:5" ht="15.75">
      <c r="A76" s="4" t="s">
        <v>36</v>
      </c>
      <c r="B76" s="4"/>
      <c r="C76" s="11">
        <f>C78-C77</f>
        <v>7.916666666666666</v>
      </c>
      <c r="D76" s="4"/>
      <c r="E76" s="4"/>
    </row>
    <row r="77" spans="1:4" ht="15.75">
      <c r="A77" s="4" t="s">
        <v>35</v>
      </c>
      <c r="B77" s="6">
        <v>0.2</v>
      </c>
      <c r="C77" s="11">
        <f>C78*B77/(1+B77)</f>
        <v>1.5833333333333335</v>
      </c>
      <c r="D77" s="4"/>
    </row>
    <row r="78" spans="1:4" ht="15.75">
      <c r="A78" s="4" t="s">
        <v>41</v>
      </c>
      <c r="B78" s="4"/>
      <c r="C78" s="11">
        <v>9.5</v>
      </c>
      <c r="D78" s="4"/>
    </row>
    <row r="79" spans="1:4" ht="15.75">
      <c r="A79" s="4"/>
      <c r="B79" s="4"/>
      <c r="C79" s="4"/>
      <c r="D79" s="4"/>
    </row>
    <row r="80" spans="1:5" ht="15.75">
      <c r="A80" s="3" t="s">
        <v>56</v>
      </c>
      <c r="D80" s="4"/>
      <c r="E80" s="4"/>
    </row>
    <row r="81" spans="4:5" ht="15.75">
      <c r="D81" s="4"/>
      <c r="E81" s="4"/>
    </row>
    <row r="82" spans="1:6" ht="15.75">
      <c r="A82" s="40" t="s">
        <v>57</v>
      </c>
      <c r="B82" s="45">
        <f>D5+E6</f>
        <v>136.8</v>
      </c>
      <c r="C82">
        <f>B93</f>
        <v>650</v>
      </c>
      <c r="D82" s="46">
        <f>B82/C82</f>
        <v>0.21046153846153848</v>
      </c>
      <c r="E82" s="43" t="s">
        <v>61</v>
      </c>
      <c r="F82" s="47" t="s">
        <v>64</v>
      </c>
    </row>
    <row r="83" spans="4:5" ht="15.75">
      <c r="D83" s="4"/>
      <c r="E83" s="4"/>
    </row>
    <row r="84" spans="1:6" ht="15.75">
      <c r="A84" s="40" t="s">
        <v>58</v>
      </c>
      <c r="B84" s="45">
        <f>B7</f>
        <v>42</v>
      </c>
      <c r="C84">
        <f>B93</f>
        <v>650</v>
      </c>
      <c r="D84" s="46">
        <f>B84/C84</f>
        <v>0.06461538461538462</v>
      </c>
      <c r="E84" s="43" t="s">
        <v>62</v>
      </c>
      <c r="F84" s="47" t="s">
        <v>65</v>
      </c>
    </row>
    <row r="85" spans="4:5" ht="15.75">
      <c r="D85" s="4"/>
      <c r="E85" s="4"/>
    </row>
    <row r="86" spans="1:6" ht="15.75">
      <c r="A86" s="40" t="s">
        <v>59</v>
      </c>
      <c r="B86" s="45">
        <f>B8</f>
        <v>172</v>
      </c>
      <c r="C86" s="41">
        <f>B93</f>
        <v>650</v>
      </c>
      <c r="D86" s="46">
        <f>B86/C86</f>
        <v>0.26461538461538464</v>
      </c>
      <c r="E86" s="43" t="s">
        <v>63</v>
      </c>
      <c r="F86" s="40" t="s">
        <v>66</v>
      </c>
    </row>
    <row r="87" spans="4:5" ht="15.75">
      <c r="D87" s="4"/>
      <c r="E87" s="4"/>
    </row>
    <row r="88" spans="1:5" ht="15.75">
      <c r="A88" s="3" t="s">
        <v>67</v>
      </c>
      <c r="D88" s="4"/>
      <c r="E88" s="4"/>
    </row>
    <row r="89" spans="1:5" ht="15.75">
      <c r="A89" s="4"/>
      <c r="B89" s="59" t="s">
        <v>80</v>
      </c>
      <c r="C89" s="63" t="s">
        <v>81</v>
      </c>
      <c r="D89" s="63" t="s">
        <v>5</v>
      </c>
      <c r="E89" s="4"/>
    </row>
    <row r="90" spans="1:5" ht="15.75">
      <c r="A90" s="40" t="s">
        <v>68</v>
      </c>
      <c r="B90" s="67">
        <f>B5+B6</f>
        <v>136.8</v>
      </c>
      <c r="C90" s="67">
        <f>B90</f>
        <v>136.8</v>
      </c>
      <c r="D90" s="34"/>
      <c r="E90" s="66">
        <f>C90+D90</f>
        <v>136.8</v>
      </c>
    </row>
    <row r="91" spans="1:5" ht="15.75">
      <c r="A91" s="40" t="s">
        <v>69</v>
      </c>
      <c r="B91" s="67">
        <f>B12</f>
        <v>510</v>
      </c>
      <c r="C91" s="67">
        <f>D14+E14+F14</f>
        <v>218.1</v>
      </c>
      <c r="D91" s="68">
        <f>G14</f>
        <v>291.9</v>
      </c>
      <c r="E91" s="66">
        <f>C91+D91</f>
        <v>510</v>
      </c>
    </row>
    <row r="92" spans="1:5" ht="15.75">
      <c r="A92" s="40" t="s">
        <v>60</v>
      </c>
      <c r="B92" s="67">
        <f>B91+B90</f>
        <v>646.8</v>
      </c>
      <c r="C92" s="67">
        <f>C90+C91</f>
        <v>354.9</v>
      </c>
      <c r="D92" s="68">
        <f>G14</f>
        <v>291.9</v>
      </c>
      <c r="E92" s="66">
        <f>C92+D92</f>
        <v>646.8</v>
      </c>
    </row>
    <row r="93" spans="1:5" ht="15.75">
      <c r="A93" s="40" t="s">
        <v>70</v>
      </c>
      <c r="B93" s="56">
        <v>650</v>
      </c>
      <c r="C93" s="56">
        <v>370</v>
      </c>
      <c r="D93" s="34">
        <v>280</v>
      </c>
      <c r="E93" s="4"/>
    </row>
    <row r="94" spans="1:6" ht="12.75">
      <c r="A94" s="44" t="s">
        <v>71</v>
      </c>
      <c r="B94" s="69">
        <f>B93-B92</f>
        <v>3.2000000000000455</v>
      </c>
      <c r="C94" s="69">
        <f>C93-C92</f>
        <v>15.100000000000023</v>
      </c>
      <c r="D94" s="69">
        <f>D93-D92</f>
        <v>-11.899999999999977</v>
      </c>
      <c r="E94" s="70"/>
      <c r="F94" s="70" t="s">
        <v>72</v>
      </c>
    </row>
    <row r="95" spans="4:6" ht="15.75">
      <c r="D95" s="4" t="s">
        <v>78</v>
      </c>
      <c r="E95" s="4"/>
      <c r="F95" s="40" t="s">
        <v>88</v>
      </c>
    </row>
    <row r="96" spans="4:5" ht="15.75">
      <c r="D96" s="4"/>
      <c r="E96" s="4"/>
    </row>
    <row r="97" spans="1:5" ht="10.5" customHeight="1">
      <c r="A97" s="52" t="s">
        <v>89</v>
      </c>
      <c r="B97" s="53"/>
      <c r="D97" s="4"/>
      <c r="E97" s="4"/>
    </row>
    <row r="98" spans="1:5" ht="10.5" customHeight="1">
      <c r="A98" s="49" t="s">
        <v>57</v>
      </c>
      <c r="B98" s="50" t="s">
        <v>73</v>
      </c>
      <c r="D98" s="4"/>
      <c r="E98" s="4"/>
    </row>
    <row r="99" spans="1:2" ht="10.5" customHeight="1">
      <c r="A99" s="49" t="s">
        <v>58</v>
      </c>
      <c r="B99" s="51" t="s">
        <v>74</v>
      </c>
    </row>
    <row r="100" spans="1:2" ht="10.5" customHeight="1">
      <c r="A100" s="49" t="s">
        <v>59</v>
      </c>
      <c r="B100" s="51" t="s">
        <v>77</v>
      </c>
    </row>
    <row r="101" spans="1:2" ht="10.5" customHeight="1">
      <c r="A101" s="49" t="s">
        <v>75</v>
      </c>
      <c r="B101" s="51" t="s">
        <v>76</v>
      </c>
    </row>
    <row r="102" ht="12.75">
      <c r="E102" s="40" t="s">
        <v>78</v>
      </c>
    </row>
    <row r="103" spans="1:4" ht="12.75">
      <c r="A103" s="58" t="s">
        <v>79</v>
      </c>
      <c r="B103" s="59" t="s">
        <v>80</v>
      </c>
      <c r="C103" s="60" t="s">
        <v>81</v>
      </c>
      <c r="D103" s="60" t="s">
        <v>5</v>
      </c>
    </row>
    <row r="104" spans="1:5" ht="12.75">
      <c r="A104" s="55" t="s">
        <v>68</v>
      </c>
      <c r="B104" s="64">
        <f>C104+D104</f>
        <v>80</v>
      </c>
      <c r="C104" s="62">
        <v>80</v>
      </c>
      <c r="D104" s="62"/>
      <c r="E104" s="40" t="s">
        <v>78</v>
      </c>
    </row>
    <row r="105" spans="1:5" ht="12.75">
      <c r="A105" s="55" t="s">
        <v>69</v>
      </c>
      <c r="B105" s="64">
        <f>C105+D105</f>
        <v>407</v>
      </c>
      <c r="C105" s="62">
        <f>42+70</f>
        <v>112</v>
      </c>
      <c r="D105" s="62">
        <v>295</v>
      </c>
      <c r="E105" s="48" t="s">
        <v>82</v>
      </c>
    </row>
    <row r="106" spans="1:5" ht="12.75">
      <c r="A106" s="55" t="s">
        <v>60</v>
      </c>
      <c r="B106" s="61">
        <f>C106+D106</f>
        <v>487</v>
      </c>
      <c r="C106" s="65">
        <f>C105+C104</f>
        <v>192</v>
      </c>
      <c r="D106" s="65">
        <f>D105</f>
        <v>295</v>
      </c>
      <c r="E106" s="54" t="s">
        <v>83</v>
      </c>
    </row>
    <row r="107" spans="1:5" ht="12.75">
      <c r="A107" s="55" t="s">
        <v>70</v>
      </c>
      <c r="B107" s="61">
        <f>C107+D107</f>
        <v>510</v>
      </c>
      <c r="C107" s="65">
        <v>180</v>
      </c>
      <c r="D107" s="65">
        <v>330</v>
      </c>
      <c r="E107" s="54" t="s">
        <v>84</v>
      </c>
    </row>
    <row r="108" spans="1:5" ht="12.75">
      <c r="A108" s="57" t="s">
        <v>79</v>
      </c>
      <c r="B108" s="59">
        <f>C108+D108</f>
        <v>23</v>
      </c>
      <c r="C108" s="63">
        <f>C107-C106</f>
        <v>-12</v>
      </c>
      <c r="D108" s="63">
        <f>D107-D106</f>
        <v>35</v>
      </c>
      <c r="E108" s="54" t="s">
        <v>85</v>
      </c>
    </row>
    <row r="109" ht="12.75">
      <c r="E109" s="54" t="s">
        <v>86</v>
      </c>
    </row>
  </sheetData>
  <sheetProtection/>
  <mergeCells count="5">
    <mergeCell ref="A1:G1"/>
    <mergeCell ref="D3:G3"/>
    <mergeCell ref="B3:B4"/>
    <mergeCell ref="A3:A4"/>
    <mergeCell ref="A18:G18"/>
  </mergeCells>
  <printOptions/>
  <pageMargins left="0.787401575" right="0.787401575" top="0.984251969" bottom="0.984251969" header="0.4921259845" footer="0.4921259845"/>
  <pageSetup fitToHeight="2" horizontalDpi="600" verticalDpi="600" orientation="portrait" paperSize="9" scale="74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Microsoft Office User</cp:lastModifiedBy>
  <cp:lastPrinted>2019-11-29T14:41:50Z</cp:lastPrinted>
  <dcterms:created xsi:type="dcterms:W3CDTF">2009-01-04T12:34:51Z</dcterms:created>
  <dcterms:modified xsi:type="dcterms:W3CDTF">2022-02-25T06:37:09Z</dcterms:modified>
  <cp:category/>
  <cp:version/>
  <cp:contentType/>
  <cp:contentStatus/>
</cp:coreProperties>
</file>