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werner/Google Drive/alle Klassen/5 HLW WS 9 SS10/5hrd 2019_20 RWCO/"/>
    </mc:Choice>
  </mc:AlternateContent>
  <xr:revisionPtr revIDLastSave="0" documentId="13_ncr:1_{32711B9F-FB5A-C344-B68E-E9AEA8F71BB6}" xr6:coauthVersionLast="47" xr6:coauthVersionMax="47" xr10:uidLastSave="{00000000-0000-0000-0000-000000000000}"/>
  <bookViews>
    <workbookView xWindow="5620" yWindow="460" windowWidth="31440" windowHeight="15820" tabRatio="500" activeTab="2" xr2:uid="{00000000-000D-0000-FFFF-FFFF00000000}"/>
  </bookViews>
  <sheets>
    <sheet name="Bilanz VÖST" sheetId="1" r:id="rId1"/>
    <sheet name="GuV VÖST" sheetId="2" r:id="rId2"/>
    <sheet name="Analyse VÖ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1" l="1"/>
  <c r="J11" i="1"/>
  <c r="G19" i="2"/>
  <c r="G11" i="2"/>
  <c r="G10" i="2"/>
  <c r="G9" i="2"/>
  <c r="D27" i="2"/>
  <c r="L24" i="1" l="1"/>
  <c r="D40" i="3" s="1"/>
  <c r="J24" i="1"/>
  <c r="D19" i="2"/>
  <c r="E19" i="2" s="1"/>
  <c r="D6" i="2"/>
  <c r="E6" i="2" s="1"/>
  <c r="B19" i="2"/>
  <c r="C19" i="2" s="1"/>
  <c r="E12" i="2"/>
  <c r="E13" i="2"/>
  <c r="E7" i="2"/>
  <c r="E5" i="2"/>
  <c r="C12" i="2"/>
  <c r="C13" i="2"/>
  <c r="C7" i="2"/>
  <c r="C5" i="2"/>
  <c r="B6" i="2"/>
  <c r="C6" i="2" s="1"/>
  <c r="B6" i="3"/>
  <c r="B5" i="3"/>
  <c r="B7" i="3"/>
  <c r="C3" i="3"/>
  <c r="C2" i="3"/>
  <c r="J18" i="1"/>
  <c r="L18" i="1"/>
  <c r="L13" i="1"/>
  <c r="D21" i="1"/>
  <c r="D12" i="1"/>
  <c r="F21" i="1"/>
  <c r="F12" i="1"/>
  <c r="J3" i="1"/>
  <c r="G12" i="2"/>
  <c r="G13" i="2"/>
  <c r="G7" i="2"/>
  <c r="G5" i="2"/>
  <c r="G4" i="2"/>
  <c r="F25" i="1" l="1"/>
  <c r="C40" i="3"/>
  <c r="L25" i="1"/>
  <c r="P21" i="1"/>
  <c r="P12" i="1"/>
  <c r="G15" i="2"/>
  <c r="C35" i="3"/>
  <c r="J13" i="1"/>
  <c r="C44" i="3" s="1"/>
  <c r="D44" i="3"/>
  <c r="D25" i="1"/>
  <c r="C9" i="3" s="1"/>
  <c r="B14" i="2"/>
  <c r="C32" i="3" s="1"/>
  <c r="G6" i="2"/>
  <c r="D14" i="2"/>
  <c r="D30" i="3" s="1"/>
  <c r="C7" i="3"/>
  <c r="D35" i="3"/>
  <c r="C6" i="3"/>
  <c r="E21" i="1" l="1"/>
  <c r="E12" i="1"/>
  <c r="E25" i="1"/>
  <c r="J25" i="1"/>
  <c r="K18" i="1" s="1"/>
  <c r="C30" i="3"/>
  <c r="C14" i="2"/>
  <c r="B21" i="2"/>
  <c r="C21" i="2" s="1"/>
  <c r="D21" i="2"/>
  <c r="E21" i="2" s="1"/>
  <c r="E14" i="2"/>
  <c r="D32" i="3"/>
  <c r="M16" i="1"/>
  <c r="M8" i="1"/>
  <c r="M25" i="1"/>
  <c r="G25" i="1"/>
  <c r="G21" i="1"/>
  <c r="M24" i="1"/>
  <c r="G12" i="1"/>
  <c r="C5" i="3"/>
  <c r="K24" i="1" l="1"/>
  <c r="K13" i="1"/>
  <c r="K25" i="1"/>
  <c r="C19" i="3"/>
  <c r="C22" i="3"/>
  <c r="B25" i="2"/>
  <c r="C25" i="2" s="1"/>
  <c r="C13" i="3"/>
  <c r="D25" i="2"/>
  <c r="E25" i="2" s="1"/>
  <c r="C21" i="3" l="1"/>
  <c r="C20" i="3"/>
</calcChain>
</file>

<file path=xl/sharedStrings.xml><?xml version="1.0" encoding="utf-8"?>
<sst xmlns="http://schemas.openxmlformats.org/spreadsheetml/2006/main" count="161" uniqueCount="154">
  <si>
    <t>AKTIVA</t>
  </si>
  <si>
    <t>PASSIVA</t>
  </si>
  <si>
    <t>Summe Eigenkapital</t>
  </si>
  <si>
    <t>Summe AKTIVA</t>
  </si>
  <si>
    <t>Summe PASSIVA</t>
  </si>
  <si>
    <t>Gewinn- und Verlustrechnung</t>
  </si>
  <si>
    <t>Sachanlagen</t>
  </si>
  <si>
    <t>in%</t>
  </si>
  <si>
    <t>Langfristiges Vermögen</t>
  </si>
  <si>
    <t>Kurzfristiges Vermögen</t>
  </si>
  <si>
    <t>Summe Langfristiges Vermögen</t>
  </si>
  <si>
    <t>Aktive latente Steuern</t>
  </si>
  <si>
    <t>Vorräte</t>
  </si>
  <si>
    <t>Passive latente Steuern</t>
  </si>
  <si>
    <t>Langfristige Verbindlichkeiten</t>
  </si>
  <si>
    <t xml:space="preserve"> </t>
  </si>
  <si>
    <t>Umsatzerlöse</t>
  </si>
  <si>
    <t>Finanzergebnis</t>
  </si>
  <si>
    <t>Ertratssteuern</t>
  </si>
  <si>
    <t>davon nicht geherrschende Anteile</t>
  </si>
  <si>
    <t>davon Ergebnis der Muttergesellschaft</t>
  </si>
  <si>
    <t>Eigenkapitalquote</t>
  </si>
  <si>
    <t>Entschuldungsdauer</t>
  </si>
  <si>
    <t>Cashflow in % des Umsatzes</t>
  </si>
  <si>
    <t>Gesamtkapitalrentabilität</t>
  </si>
  <si>
    <t>EK*100/GK</t>
  </si>
  <si>
    <t>(FK-liquMit)/CF</t>
  </si>
  <si>
    <t>CF*100/Umsatz</t>
  </si>
  <si>
    <t>(EGT+FKZinsen)/GK</t>
  </si>
  <si>
    <t>Kf Verm-kf Verb</t>
  </si>
  <si>
    <t>(EK+lf FK)/AV</t>
  </si>
  <si>
    <t>Anlagendeckung II Grades</t>
  </si>
  <si>
    <t>Operatives Betriebsergebnis (Betriebsergebnis - EBIT)</t>
  </si>
  <si>
    <t>Note</t>
  </si>
  <si>
    <t xml:space="preserve">Anlageintensität: Anteil des Anlage am Gesamtvermögen, </t>
  </si>
  <si>
    <t xml:space="preserve">Working Capital ist ein Wert in €, der angiebt, </t>
  </si>
  <si>
    <t>Goldene Bilanzregel (langfristiges Vermögen sollte langfristig finanziert sein).</t>
  </si>
  <si>
    <t xml:space="preserve"> Anlagendeckung 2. Grades prüft diese Regel. Sollte &gt;100% liegen.</t>
  </si>
  <si>
    <t>Er kann für Investitionen, Schuldentilgungen bzw. Ausschüttungen verwendet werden.</t>
  </si>
  <si>
    <t>Vereinfachte Berechnung. Gibt Auskunft über die Selbstfinanzierungskraft des Unternehmens.</t>
  </si>
  <si>
    <t>Ergebnis vor Steuern (EBT)</t>
  </si>
  <si>
    <t>EBT(EGT)+AfA</t>
  </si>
  <si>
    <t>EBIT*100/Umsatz</t>
  </si>
  <si>
    <t>Earnings bevor interest &amp; Tax in % des Umsatzes</t>
  </si>
  <si>
    <t>Bilanz nach IFRS</t>
  </si>
  <si>
    <t>Kapitalrücklagen</t>
  </si>
  <si>
    <t>Bruttoergebnis vom Umsatz</t>
  </si>
  <si>
    <t>Zinserträge</t>
  </si>
  <si>
    <t>Zinsaufwand</t>
  </si>
  <si>
    <t>Eigenkapital</t>
  </si>
  <si>
    <t>Kurzfristige Verbindlichkeiten</t>
  </si>
  <si>
    <t>Ebit Margine Vergleich</t>
  </si>
  <si>
    <t>Kassabestand und kurzfristige Finanzmittel</t>
  </si>
  <si>
    <t>Ergebnis den Aktionäre der Muttergesellschaft</t>
  </si>
  <si>
    <t>anlage oder umlaufintensiv</t>
  </si>
  <si>
    <t>Quicktest</t>
  </si>
  <si>
    <t>EBITDA = EBIT + depreciation&amp;amortization - bessere Vergleichbarkeit vom operativen Geschäft</t>
  </si>
  <si>
    <t>Working Capital</t>
  </si>
  <si>
    <t>Liquidität 2. Grades</t>
  </si>
  <si>
    <t>gibt an, ob kurzfristige Verbindlichkeiten durch Zahlungsmittel und kurzfristiges Vermögen</t>
  </si>
  <si>
    <t>EBT</t>
  </si>
  <si>
    <t>a</t>
  </si>
  <si>
    <t>b</t>
  </si>
  <si>
    <t xml:space="preserve">c  </t>
  </si>
  <si>
    <t>d</t>
  </si>
  <si>
    <t>e,f,</t>
  </si>
  <si>
    <t>g</t>
  </si>
  <si>
    <t>h</t>
  </si>
  <si>
    <t>Aktienkurs</t>
  </si>
  <si>
    <t>KGV gibt an, wie viele Jahre es dauert, bis das Unternehmen den Wert seiner Aktien als Gewinn erwirtschaftet hat.</t>
  </si>
  <si>
    <t>B</t>
  </si>
  <si>
    <t>Marktkapitalisierung</t>
  </si>
  <si>
    <t>m</t>
  </si>
  <si>
    <t>n</t>
  </si>
  <si>
    <t>l</t>
  </si>
  <si>
    <t>j, k,</t>
  </si>
  <si>
    <t xml:space="preserve"> (Kurs * Anzahl der im Umlauf befindlichen Anteile des Unternehmens)</t>
  </si>
  <si>
    <t xml:space="preserve">ist der Gesamtwert der Anteile eines börsennotierten Unternehmens. </t>
  </si>
  <si>
    <t>(Zhahlungsmittel + kf Vermögen i.e. Forderungn)*100/kf Verb</t>
  </si>
  <si>
    <t xml:space="preserve">abgedeckt werden können. </t>
  </si>
  <si>
    <t>i.e. sollte &gt; 100% sein, reicht hier nicht aus</t>
  </si>
  <si>
    <t>Veränderung</t>
  </si>
  <si>
    <t>Interpretation</t>
  </si>
  <si>
    <t xml:space="preserve">i.e. sehr stabil, gut abgesichert     </t>
  </si>
  <si>
    <t xml:space="preserve"> wieviel des Umlaufvermögens langfristig finanziert ist. Sollte stark positiv sein.</t>
  </si>
  <si>
    <t>1 Quicktestkennzahl 1, 2 im oberen 3er</t>
  </si>
  <si>
    <t>Veränd.</t>
  </si>
  <si>
    <t>o</t>
  </si>
  <si>
    <t>Bilanzierung nach IFRS</t>
  </si>
  <si>
    <t>IFRS = International Financial Reporting Standards</t>
  </si>
  <si>
    <t>Anlegerschutz steht im Vordergrund (Gläubigerschutz bei UGB)</t>
  </si>
  <si>
    <t>True &amp; Fair View Prinzip (Vorsichtsprinzip bei UGB)</t>
  </si>
  <si>
    <t>kaum Wahlrechte (im UGB viele Wahlrechte</t>
  </si>
  <si>
    <t xml:space="preserve">es wird auch Kapitalflußrechnung und Eigenkapitalveränderungsrechnung veröffentlicht </t>
  </si>
  <si>
    <t>Aktivierungspflicht bei selbsterstellten immateriellen Vermögen</t>
  </si>
  <si>
    <t>Forderungen in Fremdwährung zu Stichtagswerten (UGB Niederstwertprinzip)</t>
  </si>
  <si>
    <t>Verbindlichkeiten in Fremdwährung zu Stichtagswerten (UGB Höchstwertprinzip)</t>
  </si>
  <si>
    <t>etc.</t>
  </si>
  <si>
    <t>Unterschiede</t>
  </si>
  <si>
    <t>hz</t>
  </si>
  <si>
    <t>Umsatzkosten</t>
  </si>
  <si>
    <t>sonstige operative Erträge</t>
  </si>
  <si>
    <t>Forschungs- und Entwicklungskosten</t>
  </si>
  <si>
    <t>Verwaltungskosten</t>
  </si>
  <si>
    <t>Verbriebskosten</t>
  </si>
  <si>
    <t>davon Abschreibungen</t>
  </si>
  <si>
    <t>Sonstige operative Aufwendungen</t>
  </si>
  <si>
    <t>Ergebnis aus equity-bilanzierten Unternehmen</t>
  </si>
  <si>
    <t>sonstige Finanzerträge</t>
  </si>
  <si>
    <t>sonstige Finanzaufwendugen</t>
  </si>
  <si>
    <t>Ergebnis nach Ertragssteuern</t>
  </si>
  <si>
    <t>Ergebnis je Aktie</t>
  </si>
  <si>
    <t>Zur Veräußerung gehaltene Vermögenswerte</t>
  </si>
  <si>
    <t>Cash Flow Praktikamethode</t>
  </si>
  <si>
    <t>Summe kurzfristiges Vermögen</t>
  </si>
  <si>
    <t>Ergebnis nicht beherrschende Anteile</t>
  </si>
  <si>
    <t>Grundkapital</t>
  </si>
  <si>
    <t>VOEST Alpine AG</t>
  </si>
  <si>
    <t>2019_20</t>
  </si>
  <si>
    <t>2020_21</t>
  </si>
  <si>
    <t>Abschlussjahr (in Mio.)</t>
  </si>
  <si>
    <t>Firmenwerte</t>
  </si>
  <si>
    <t>Andere immaterielle Vermögenswerte</t>
  </si>
  <si>
    <t>Anteile an equitykonsolidierten Unternehmen</t>
  </si>
  <si>
    <t>Andere Finanzanlagen und Anteile</t>
  </si>
  <si>
    <t>Andere Finanzanlagen</t>
  </si>
  <si>
    <t>Forderungen L&amp;L und sonstige Forderungen</t>
  </si>
  <si>
    <t>31.3.2021 (in Mio.)</t>
  </si>
  <si>
    <t>Eigene Aktien</t>
  </si>
  <si>
    <t>Andere Rücklagen</t>
  </si>
  <si>
    <t>Gewinnrücklagen</t>
  </si>
  <si>
    <t>Pensionsn und Arbeitnehmerverpflichtungen</t>
  </si>
  <si>
    <t>Rückstellungen</t>
  </si>
  <si>
    <t>Finanzverbindlichkeiten</t>
  </si>
  <si>
    <t>Steuerschulden</t>
  </si>
  <si>
    <t>Verbindlichkeiten aus Lieferungen u. Leistungen</t>
  </si>
  <si>
    <t>Wechselverbindlichkeiten, Reverse Factoring</t>
  </si>
  <si>
    <t>Umsatzrückgang, wirtschafltiche Lage, Corona</t>
  </si>
  <si>
    <t>andere Geschäftsbereiche leicht verbessert</t>
  </si>
  <si>
    <t>i.e. Verbesserung des Ergebnisses, Turn Around</t>
  </si>
  <si>
    <t>von - ins +</t>
  </si>
  <si>
    <t>i.e. keine Veränderungen, Vermögen gleich geblieben</t>
  </si>
  <si>
    <t>i.e. wurden reduziert v.a. im Finanzbereich - Kredite, Anleihen</t>
  </si>
  <si>
    <t>i.e. kfr. Schulden wurden erhöht in allen Bereichen v.a. im Finanzbereich … Umschuldung</t>
  </si>
  <si>
    <t>i.e. anlageintensiv - typisch</t>
  </si>
  <si>
    <t>i.e. Vergleich mit Cfprakt (Gewinn+AfA) kaum verändert, anteilmäßig leicht gesunken</t>
  </si>
  <si>
    <t>i.e. (vgl. CF in % des Umsatzes), konnte ins positive verändert werden</t>
  </si>
  <si>
    <t xml:space="preserve">i.e. im mittleren Bereich, </t>
  </si>
  <si>
    <t>i.e. fast im 2er Bereich, sehr gut, aufgrund der hohen Abschreibungen</t>
  </si>
  <si>
    <t>i.e. Vergleich mir Alternativanlage (!Zinsniveau), liegt am niedrigen Ergebnis dieses Jahres und des Vorjahres…</t>
  </si>
  <si>
    <t>i.e. ist stark positiv, Deckungsgrad hat etwas verschlechtert</t>
  </si>
  <si>
    <t>d.h. reicht nicht aus, ...Vorräte werden relativ hoch sein</t>
  </si>
  <si>
    <t>Vorjahr    (in Mio.)</t>
  </si>
  <si>
    <t>i.e. goldene Regel ist erfüllt, leicht zurück gegangen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</si>
</sst>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theme="0"/>
      <name val="Myriad Pr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Myriad Pro"/>
    </font>
    <font>
      <b/>
      <sz val="8"/>
      <name val="Myriad Pro"/>
    </font>
    <font>
      <sz val="10"/>
      <color theme="1"/>
      <name val="Calibri"/>
      <family val="2"/>
      <scheme val="minor"/>
    </font>
    <font>
      <sz val="6"/>
      <name val="Myriad Pro"/>
    </font>
    <font>
      <b/>
      <sz val="6"/>
      <name val="Myriad Pro"/>
    </font>
    <font>
      <b/>
      <sz val="6"/>
      <color theme="0"/>
      <name val="Myriad Pro"/>
    </font>
    <font>
      <sz val="6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8"/>
      <color theme="1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8"/>
      <color rgb="FF008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Myriad Pro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Myriad Pro"/>
    </font>
    <font>
      <sz val="8"/>
      <color rgb="FF008000"/>
      <name val="Calibri"/>
      <family val="2"/>
      <scheme val="minor"/>
    </font>
    <font>
      <b/>
      <sz val="9"/>
      <name val="Myriad Pro"/>
      <family val="2"/>
    </font>
    <font>
      <sz val="9"/>
      <name val="Myriad Pro"/>
    </font>
    <font>
      <b/>
      <sz val="9"/>
      <name val="Myriad Pro"/>
    </font>
    <font>
      <i/>
      <sz val="9"/>
      <name val="Myriad Pro"/>
    </font>
    <font>
      <b/>
      <sz val="10"/>
      <name val="Myriad Pro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/>
    <xf numFmtId="0" fontId="4" fillId="0" borderId="0" xfId="0" applyFont="1" applyFill="1"/>
    <xf numFmtId="0" fontId="5" fillId="2" borderId="0" xfId="0" applyFont="1" applyFill="1"/>
    <xf numFmtId="3" fontId="5" fillId="2" borderId="4" xfId="0" applyNumberFormat="1" applyFont="1" applyFill="1" applyBorder="1"/>
    <xf numFmtId="1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4" xfId="0" applyFont="1" applyBorder="1"/>
    <xf numFmtId="165" fontId="4" fillId="0" borderId="4" xfId="32" applyNumberFormat="1" applyFont="1" applyFill="1" applyBorder="1"/>
    <xf numFmtId="3" fontId="8" fillId="0" borderId="4" xfId="0" applyNumberFormat="1" applyFont="1" applyFill="1" applyBorder="1"/>
    <xf numFmtId="9" fontId="8" fillId="0" borderId="4" xfId="1" applyFont="1" applyFill="1" applyBorder="1"/>
    <xf numFmtId="3" fontId="9" fillId="0" borderId="4" xfId="0" applyNumberFormat="1" applyFont="1" applyFill="1" applyBorder="1"/>
    <xf numFmtId="9" fontId="10" fillId="0" borderId="0" xfId="1" applyFont="1"/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4" xfId="0" applyFont="1" applyFill="1" applyBorder="1"/>
    <xf numFmtId="3" fontId="11" fillId="0" borderId="4" xfId="0" applyNumberFormat="1" applyFont="1" applyFill="1" applyBorder="1"/>
    <xf numFmtId="9" fontId="11" fillId="0" borderId="4" xfId="1" applyFont="1" applyFill="1" applyBorder="1"/>
    <xf numFmtId="3" fontId="11" fillId="0" borderId="6" xfId="0" applyNumberFormat="1" applyFont="1" applyFill="1" applyBorder="1"/>
    <xf numFmtId="9" fontId="13" fillId="2" borderId="4" xfId="1" applyFont="1" applyFill="1" applyBorder="1"/>
    <xf numFmtId="14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9" fontId="17" fillId="0" borderId="0" xfId="0" applyNumberFormat="1" applyFont="1"/>
    <xf numFmtId="9" fontId="17" fillId="0" borderId="0" xfId="1" applyFont="1"/>
    <xf numFmtId="0" fontId="17" fillId="5" borderId="0" xfId="0" applyFont="1" applyFill="1"/>
    <xf numFmtId="0" fontId="16" fillId="5" borderId="0" xfId="0" applyFont="1" applyFill="1"/>
    <xf numFmtId="9" fontId="18" fillId="5" borderId="0" xfId="1" applyFont="1" applyFill="1"/>
    <xf numFmtId="165" fontId="18" fillId="5" borderId="0" xfId="32" applyNumberFormat="1" applyFont="1" applyFill="1"/>
    <xf numFmtId="0" fontId="17" fillId="5" borderId="0" xfId="0" applyFont="1" applyFill="1" applyAlignment="1">
      <alignment horizontal="center"/>
    </xf>
    <xf numFmtId="0" fontId="17" fillId="5" borderId="8" xfId="0" applyFont="1" applyFill="1" applyBorder="1"/>
    <xf numFmtId="9" fontId="18" fillId="5" borderId="8" xfId="1" applyFont="1" applyFill="1" applyBorder="1"/>
    <xf numFmtId="0" fontId="17" fillId="5" borderId="8" xfId="0" applyFont="1" applyFill="1" applyBorder="1" applyAlignment="1">
      <alignment horizontal="center"/>
    </xf>
    <xf numFmtId="164" fontId="18" fillId="5" borderId="8" xfId="32" applyNumberFormat="1" applyFont="1" applyFill="1" applyBorder="1"/>
    <xf numFmtId="166" fontId="18" fillId="5" borderId="8" xfId="1" applyNumberFormat="1" applyFont="1" applyFill="1" applyBorder="1"/>
    <xf numFmtId="0" fontId="17" fillId="5" borderId="8" xfId="0" quotePrefix="1" applyFont="1" applyFill="1" applyBorder="1" applyAlignment="1">
      <alignment horizontal="center"/>
    </xf>
    <xf numFmtId="166" fontId="18" fillId="5" borderId="0" xfId="1" applyNumberFormat="1" applyFont="1" applyFill="1"/>
    <xf numFmtId="3" fontId="18" fillId="5" borderId="0" xfId="0" applyNumberFormat="1" applyFont="1" applyFill="1"/>
    <xf numFmtId="3" fontId="17" fillId="5" borderId="0" xfId="0" applyNumberFormat="1" applyFont="1" applyFill="1"/>
    <xf numFmtId="9" fontId="17" fillId="5" borderId="0" xfId="1" applyFont="1" applyFill="1"/>
    <xf numFmtId="0" fontId="19" fillId="0" borderId="0" xfId="0" applyFont="1"/>
    <xf numFmtId="14" fontId="16" fillId="5" borderId="0" xfId="0" applyNumberFormat="1" applyFont="1" applyFill="1"/>
    <xf numFmtId="0" fontId="16" fillId="0" borderId="0" xfId="0" applyFont="1" applyAlignment="1">
      <alignment wrapText="1"/>
    </xf>
    <xf numFmtId="9" fontId="20" fillId="0" borderId="4" xfId="1" applyFont="1" applyFill="1" applyBorder="1"/>
    <xf numFmtId="0" fontId="21" fillId="0" borderId="0" xfId="0" applyFont="1"/>
    <xf numFmtId="9" fontId="22" fillId="0" borderId="0" xfId="1" applyFont="1"/>
    <xf numFmtId="0" fontId="24" fillId="5" borderId="0" xfId="0" applyFont="1" applyFill="1"/>
    <xf numFmtId="0" fontId="4" fillId="6" borderId="0" xfId="0" applyFont="1" applyFill="1"/>
    <xf numFmtId="0" fontId="3" fillId="6" borderId="4" xfId="0" applyFont="1" applyFill="1" applyBorder="1"/>
    <xf numFmtId="0" fontId="11" fillId="6" borderId="4" xfId="0" applyFont="1" applyFill="1" applyBorder="1"/>
    <xf numFmtId="0" fontId="3" fillId="6" borderId="0" xfId="0" applyFont="1" applyFill="1"/>
    <xf numFmtId="165" fontId="3" fillId="6" borderId="4" xfId="32" applyNumberFormat="1" applyFont="1" applyFill="1" applyBorder="1"/>
    <xf numFmtId="3" fontId="3" fillId="6" borderId="4" xfId="0" applyNumberFormat="1" applyFont="1" applyFill="1" applyBorder="1"/>
    <xf numFmtId="3" fontId="11" fillId="6" borderId="4" xfId="0" applyNumberFormat="1" applyFont="1" applyFill="1" applyBorder="1"/>
    <xf numFmtId="0" fontId="3" fillId="6" borderId="5" xfId="0" applyFont="1" applyFill="1" applyBorder="1"/>
    <xf numFmtId="165" fontId="3" fillId="6" borderId="6" xfId="32" applyNumberFormat="1" applyFont="1" applyFill="1" applyBorder="1"/>
    <xf numFmtId="3" fontId="11" fillId="6" borderId="6" xfId="0" applyNumberFormat="1" applyFont="1" applyFill="1" applyBorder="1"/>
    <xf numFmtId="165" fontId="4" fillId="6" borderId="4" xfId="32" applyNumberFormat="1" applyFont="1" applyFill="1" applyBorder="1"/>
    <xf numFmtId="9" fontId="11" fillId="6" borderId="4" xfId="1" applyFont="1" applyFill="1" applyBorder="1"/>
    <xf numFmtId="3" fontId="3" fillId="6" borderId="7" xfId="0" applyNumberFormat="1" applyFont="1" applyFill="1" applyBorder="1"/>
    <xf numFmtId="3" fontId="4" fillId="6" borderId="4" xfId="0" applyNumberFormat="1" applyFont="1" applyFill="1" applyBorder="1"/>
    <xf numFmtId="3" fontId="3" fillId="6" borderId="6" xfId="0" applyNumberFormat="1" applyFont="1" applyFill="1" applyBorder="1"/>
    <xf numFmtId="3" fontId="11" fillId="6" borderId="5" xfId="0" applyNumberFormat="1" applyFont="1" applyFill="1" applyBorder="1"/>
    <xf numFmtId="0" fontId="0" fillId="6" borderId="0" xfId="0" applyFill="1"/>
    <xf numFmtId="0" fontId="14" fillId="6" borderId="0" xfId="0" applyFont="1" applyFill="1"/>
    <xf numFmtId="0" fontId="23" fillId="6" borderId="0" xfId="0" applyFont="1" applyFill="1"/>
    <xf numFmtId="3" fontId="23" fillId="6" borderId="4" xfId="0" applyNumberFormat="1" applyFont="1" applyFill="1" applyBorder="1"/>
    <xf numFmtId="3" fontId="12" fillId="6" borderId="4" xfId="0" applyNumberFormat="1" applyFont="1" applyFill="1" applyBorder="1"/>
    <xf numFmtId="9" fontId="0" fillId="0" borderId="0" xfId="1" applyFo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4" fontId="25" fillId="0" borderId="3" xfId="0" applyNumberFormat="1" applyFont="1" applyBorder="1" applyAlignment="1">
      <alignment horizontal="center" wrapText="1"/>
    </xf>
    <xf numFmtId="14" fontId="2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6" borderId="0" xfId="0" applyFont="1" applyFill="1" applyAlignment="1">
      <alignment vertical="top" wrapText="1"/>
    </xf>
    <xf numFmtId="3" fontId="26" fillId="6" borderId="4" xfId="0" applyNumberFormat="1" applyFont="1" applyFill="1" applyBorder="1"/>
    <xf numFmtId="0" fontId="26" fillId="6" borderId="0" xfId="0" applyFont="1" applyFill="1" applyAlignment="1">
      <alignment vertical="center" wrapText="1"/>
    </xf>
    <xf numFmtId="3" fontId="26" fillId="6" borderId="4" xfId="0" applyNumberFormat="1" applyFont="1" applyFill="1" applyBorder="1" applyAlignment="1">
      <alignment vertical="center"/>
    </xf>
    <xf numFmtId="9" fontId="26" fillId="6" borderId="4" xfId="1" applyFont="1" applyFill="1" applyBorder="1"/>
    <xf numFmtId="0" fontId="27" fillId="3" borderId="0" xfId="0" applyFont="1" applyFill="1" applyAlignment="1">
      <alignment vertical="top" wrapText="1"/>
    </xf>
    <xf numFmtId="3" fontId="27" fillId="3" borderId="4" xfId="0" applyNumberFormat="1" applyFont="1" applyFill="1" applyBorder="1"/>
    <xf numFmtId="9" fontId="26" fillId="0" borderId="4" xfId="1" applyFont="1" applyFill="1" applyBorder="1"/>
    <xf numFmtId="0" fontId="28" fillId="4" borderId="0" xfId="0" applyFont="1" applyFill="1" applyAlignment="1">
      <alignment vertical="top" wrapText="1"/>
    </xf>
    <xf numFmtId="3" fontId="28" fillId="4" borderId="4" xfId="0" applyNumberFormat="1" applyFont="1" applyFill="1" applyBorder="1"/>
    <xf numFmtId="9" fontId="28" fillId="0" borderId="4" xfId="1" applyFont="1" applyFill="1" applyBorder="1"/>
    <xf numFmtId="0" fontId="26" fillId="7" borderId="0" xfId="0" applyFont="1" applyFill="1" applyAlignment="1">
      <alignment vertical="top" wrapText="1"/>
    </xf>
    <xf numFmtId="3" fontId="26" fillId="7" borderId="4" xfId="0" applyNumberFormat="1" applyFont="1" applyFill="1" applyBorder="1"/>
    <xf numFmtId="0" fontId="26" fillId="0" borderId="0" xfId="0" applyFont="1" applyAlignment="1">
      <alignment vertical="top" wrapText="1"/>
    </xf>
    <xf numFmtId="3" fontId="26" fillId="0" borderId="4" xfId="0" applyNumberFormat="1" applyFont="1" applyBorder="1"/>
    <xf numFmtId="3" fontId="26" fillId="0" borderId="4" xfId="0" applyNumberFormat="1" applyFont="1" applyFill="1" applyBorder="1"/>
    <xf numFmtId="0" fontId="27" fillId="0" borderId="0" xfId="0" applyFont="1" applyFill="1" applyAlignment="1">
      <alignment vertical="top" wrapText="1"/>
    </xf>
    <xf numFmtId="3" fontId="27" fillId="0" borderId="4" xfId="0" applyNumberFormat="1" applyFont="1" applyFill="1" applyBorder="1"/>
    <xf numFmtId="0" fontId="29" fillId="6" borderId="0" xfId="0" applyFont="1" applyFill="1"/>
    <xf numFmtId="3" fontId="29" fillId="6" borderId="4" xfId="0" applyNumberFormat="1" applyFont="1" applyFill="1" applyBorder="1"/>
  </cellXfs>
  <cellStyles count="273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Komma" xfId="32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Prozent" xfId="1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22</xdr:row>
      <xdr:rowOff>127000</xdr:rowOff>
    </xdr:from>
    <xdr:to>
      <xdr:col>1</xdr:col>
      <xdr:colOff>1155700</xdr:colOff>
      <xdr:row>28</xdr:row>
      <xdr:rowOff>12700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18000"/>
          <a:ext cx="23368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zoomScale="85" zoomScaleNormal="85" zoomScalePageLayoutView="85" workbookViewId="0">
      <selection activeCell="L4" sqref="L4"/>
    </sheetView>
  </sheetViews>
  <sheetFormatPr baseColWidth="10" defaultRowHeight="16"/>
  <cols>
    <col min="1" max="1" width="1.1640625" customWidth="1"/>
    <col min="2" max="2" width="1.33203125" customWidth="1"/>
    <col min="3" max="3" width="38.1640625" customWidth="1"/>
    <col min="4" max="4" width="10.5" customWidth="1"/>
    <col min="5" max="5" width="9.1640625" style="25" hidden="1" customWidth="1"/>
    <col min="6" max="6" width="11.83203125" customWidth="1"/>
    <col min="7" max="7" width="4.33203125" style="25" hidden="1" customWidth="1"/>
    <col min="8" max="8" width="2" customWidth="1"/>
    <col min="9" max="9" width="40.6640625" customWidth="1"/>
    <col min="10" max="10" width="10.6640625" customWidth="1"/>
    <col min="11" max="11" width="0.6640625" style="25" hidden="1" customWidth="1"/>
    <col min="12" max="12" width="9.1640625" customWidth="1"/>
    <col min="13" max="13" width="8.1640625" hidden="1" customWidth="1"/>
  </cols>
  <sheetData>
    <row r="1" spans="1:16">
      <c r="A1" s="1"/>
      <c r="B1" s="76" t="s">
        <v>117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6">
      <c r="A2" s="3"/>
      <c r="B2" s="76" t="s">
        <v>44</v>
      </c>
      <c r="C2" s="76"/>
      <c r="D2" s="76"/>
      <c r="E2" s="76"/>
      <c r="F2" s="76"/>
      <c r="G2" s="76"/>
      <c r="N2" s="3"/>
    </row>
    <row r="3" spans="1:16" ht="34" thickBot="1">
      <c r="A3" s="75"/>
      <c r="B3" s="77" t="s">
        <v>0</v>
      </c>
      <c r="C3" s="78"/>
      <c r="D3" s="2" t="s">
        <v>127</v>
      </c>
      <c r="E3" s="24" t="s">
        <v>7</v>
      </c>
      <c r="F3" s="2" t="s">
        <v>152</v>
      </c>
      <c r="G3" s="17"/>
      <c r="H3" s="79" t="s">
        <v>1</v>
      </c>
      <c r="I3" s="80"/>
      <c r="J3" s="2" t="str">
        <f>D3</f>
        <v>31.3.2021 (in Mio.)</v>
      </c>
      <c r="K3" s="24" t="s">
        <v>7</v>
      </c>
      <c r="L3" s="2" t="s">
        <v>152</v>
      </c>
      <c r="M3" s="17" t="s">
        <v>7</v>
      </c>
      <c r="N3" s="3"/>
    </row>
    <row r="4" spans="1:16">
      <c r="A4" s="75"/>
      <c r="B4" s="3"/>
      <c r="C4" s="3"/>
      <c r="D4" s="4"/>
      <c r="E4" s="19"/>
      <c r="F4" s="4"/>
      <c r="G4" s="18"/>
      <c r="H4" s="3"/>
      <c r="I4" s="3"/>
      <c r="J4" s="4"/>
      <c r="K4" s="19"/>
      <c r="L4" s="4"/>
      <c r="M4" s="18"/>
      <c r="N4" s="3"/>
    </row>
    <row r="5" spans="1:16">
      <c r="A5" s="75"/>
      <c r="B5" s="5"/>
      <c r="C5" s="53" t="s">
        <v>8</v>
      </c>
      <c r="D5" s="54"/>
      <c r="E5" s="55"/>
      <c r="F5" s="54"/>
      <c r="G5" s="55"/>
      <c r="H5" s="53"/>
      <c r="I5" s="53" t="s">
        <v>49</v>
      </c>
      <c r="J5" s="54"/>
      <c r="K5" s="19"/>
      <c r="L5" s="54"/>
      <c r="M5" s="19"/>
      <c r="N5" s="3"/>
    </row>
    <row r="6" spans="1:16">
      <c r="A6" s="75"/>
      <c r="B6" s="3"/>
      <c r="C6" s="56" t="s">
        <v>6</v>
      </c>
      <c r="D6" s="57">
        <v>6120</v>
      </c>
      <c r="E6" s="55"/>
      <c r="F6" s="57">
        <v>6558.8</v>
      </c>
      <c r="G6" s="55"/>
      <c r="H6" s="56"/>
      <c r="I6" s="56" t="s">
        <v>116</v>
      </c>
      <c r="J6" s="58">
        <v>324.3</v>
      </c>
      <c r="K6" s="20"/>
      <c r="L6" s="58">
        <v>324.3</v>
      </c>
      <c r="M6" s="19"/>
      <c r="N6" s="3"/>
    </row>
    <row r="7" spans="1:16">
      <c r="A7" s="75"/>
      <c r="B7" s="3"/>
      <c r="C7" s="56" t="s">
        <v>121</v>
      </c>
      <c r="D7" s="57">
        <v>1469.2</v>
      </c>
      <c r="E7" s="55"/>
      <c r="F7" s="57">
        <v>1494.9</v>
      </c>
      <c r="G7" s="59"/>
      <c r="H7" s="56"/>
      <c r="I7" s="56" t="s">
        <v>45</v>
      </c>
      <c r="J7" s="58">
        <v>661.2</v>
      </c>
      <c r="K7" s="20"/>
      <c r="L7" s="58">
        <v>660.3</v>
      </c>
      <c r="M7" s="20"/>
      <c r="N7" s="3"/>
    </row>
    <row r="8" spans="1:16">
      <c r="A8" s="75"/>
      <c r="B8" s="3"/>
      <c r="C8" s="56" t="s">
        <v>122</v>
      </c>
      <c r="D8" s="57">
        <v>307.2</v>
      </c>
      <c r="E8" s="55"/>
      <c r="F8" s="57">
        <v>338.6</v>
      </c>
      <c r="G8" s="59"/>
      <c r="H8" s="56"/>
      <c r="I8" s="56" t="s">
        <v>128</v>
      </c>
      <c r="J8" s="58">
        <v>-1.5</v>
      </c>
      <c r="K8" s="20"/>
      <c r="L8" s="58">
        <v>-1.5</v>
      </c>
      <c r="M8" s="21">
        <f>L13/L$25</f>
        <v>0.37512443129054451</v>
      </c>
      <c r="N8" s="3"/>
    </row>
    <row r="9" spans="1:16">
      <c r="A9" s="75"/>
      <c r="B9" s="3"/>
      <c r="C9" s="56" t="s">
        <v>123</v>
      </c>
      <c r="D9" s="57">
        <v>135.69999999999999</v>
      </c>
      <c r="E9" s="55"/>
      <c r="F9" s="57">
        <v>127.6</v>
      </c>
      <c r="G9" s="59"/>
      <c r="H9" s="56"/>
      <c r="I9" s="56" t="s">
        <v>129</v>
      </c>
      <c r="J9" s="58">
        <v>-115</v>
      </c>
      <c r="K9" s="20"/>
      <c r="L9" s="58">
        <v>-165.8</v>
      </c>
      <c r="M9" s="20"/>
      <c r="N9" s="3"/>
    </row>
    <row r="10" spans="1:16">
      <c r="A10" s="75"/>
      <c r="B10" s="3"/>
      <c r="C10" s="56" t="s">
        <v>124</v>
      </c>
      <c r="D10" s="57">
        <v>66.2</v>
      </c>
      <c r="E10" s="55"/>
      <c r="F10" s="57">
        <v>65.900000000000006</v>
      </c>
      <c r="G10" s="59"/>
      <c r="H10" s="56"/>
      <c r="I10" s="56" t="s">
        <v>130</v>
      </c>
      <c r="J10" s="58">
        <v>4655.6000000000004</v>
      </c>
      <c r="K10" s="20"/>
      <c r="L10" s="58">
        <v>4660.8999999999996</v>
      </c>
      <c r="M10" s="19"/>
      <c r="N10" s="3" t="s">
        <v>15</v>
      </c>
    </row>
    <row r="11" spans="1:16">
      <c r="A11" s="3"/>
      <c r="B11" s="3"/>
      <c r="C11" s="60" t="s">
        <v>11</v>
      </c>
      <c r="D11" s="61">
        <v>345.9</v>
      </c>
      <c r="E11" s="62"/>
      <c r="F11" s="61">
        <v>283.89999999999998</v>
      </c>
      <c r="G11" s="62"/>
      <c r="H11" s="56"/>
      <c r="I11" s="102" t="s">
        <v>53</v>
      </c>
      <c r="J11" s="103">
        <f>SUM(J6:J10)</f>
        <v>5524.6</v>
      </c>
      <c r="K11" s="20"/>
      <c r="L11" s="103">
        <f>SUM(L6:L10)</f>
        <v>5478.2</v>
      </c>
      <c r="M11" s="20"/>
      <c r="N11" s="3"/>
    </row>
    <row r="12" spans="1:16">
      <c r="A12" s="3"/>
      <c r="B12" s="3"/>
      <c r="C12" s="53" t="s">
        <v>10</v>
      </c>
      <c r="D12" s="63">
        <f>SUM(D6:D11)</f>
        <v>8444.1999999999989</v>
      </c>
      <c r="E12" s="64">
        <f>D12/D$25</f>
        <v>0.56633713833483112</v>
      </c>
      <c r="F12" s="63">
        <f>SUM(F6:F11)</f>
        <v>8869.7000000000007</v>
      </c>
      <c r="G12" s="64">
        <f>F12/F$25</f>
        <v>0.59257353972782123</v>
      </c>
      <c r="H12" s="56"/>
      <c r="I12" s="60" t="s">
        <v>115</v>
      </c>
      <c r="J12" s="65">
        <v>125.3</v>
      </c>
      <c r="K12" s="22"/>
      <c r="L12" s="65">
        <v>136.69999999999999</v>
      </c>
      <c r="M12" s="20"/>
      <c r="N12" s="3"/>
      <c r="P12" s="74">
        <f>D12/F12-1</f>
        <v>-4.7972310224697723E-2</v>
      </c>
    </row>
    <row r="13" spans="1:16">
      <c r="A13" s="3"/>
      <c r="B13" s="3"/>
      <c r="C13" s="56"/>
      <c r="D13" s="58"/>
      <c r="E13" s="59"/>
      <c r="F13" s="58"/>
      <c r="G13" s="59"/>
      <c r="H13" s="56"/>
      <c r="I13" s="53" t="s">
        <v>2</v>
      </c>
      <c r="J13" s="66">
        <f>J11+J12</f>
        <v>5649.9000000000005</v>
      </c>
      <c r="K13" s="21">
        <f>J13/J$25</f>
        <v>0.37892851873214306</v>
      </c>
      <c r="L13" s="66">
        <f>L11+L12</f>
        <v>5614.9</v>
      </c>
      <c r="M13" s="20"/>
      <c r="N13" s="3"/>
    </row>
    <row r="14" spans="1:16">
      <c r="A14" s="75"/>
      <c r="C14" s="53" t="s">
        <v>9</v>
      </c>
      <c r="D14" s="58"/>
      <c r="E14" s="59"/>
      <c r="F14" s="58"/>
      <c r="G14" s="59"/>
      <c r="H14" s="53"/>
      <c r="I14" s="56" t="s">
        <v>131</v>
      </c>
      <c r="J14" s="57">
        <v>1257.2</v>
      </c>
      <c r="K14" s="19"/>
      <c r="L14" s="57">
        <v>1277.9000000000001</v>
      </c>
      <c r="M14" s="20"/>
      <c r="N14" s="3"/>
    </row>
    <row r="15" spans="1:16">
      <c r="A15" s="75"/>
      <c r="B15" s="5"/>
      <c r="C15" s="56"/>
      <c r="D15" s="58"/>
      <c r="E15" s="59"/>
      <c r="F15" s="58"/>
      <c r="G15" s="59"/>
      <c r="H15" s="56"/>
      <c r="I15" s="56" t="s">
        <v>132</v>
      </c>
      <c r="J15" s="57">
        <v>119.3</v>
      </c>
      <c r="K15" s="19"/>
      <c r="L15" s="57">
        <v>92.4</v>
      </c>
      <c r="M15" s="22"/>
      <c r="N15" s="3"/>
    </row>
    <row r="16" spans="1:16">
      <c r="A16" s="75"/>
      <c r="B16" s="3"/>
      <c r="C16" s="56" t="s">
        <v>12</v>
      </c>
      <c r="D16" s="58">
        <v>3438.8</v>
      </c>
      <c r="E16" s="59"/>
      <c r="F16" s="58">
        <v>3598.2</v>
      </c>
      <c r="G16" s="59"/>
      <c r="H16" s="53"/>
      <c r="I16" s="56" t="s">
        <v>13</v>
      </c>
      <c r="J16" s="57">
        <v>93.8</v>
      </c>
      <c r="K16" s="19"/>
      <c r="L16" s="57">
        <v>92.5</v>
      </c>
      <c r="M16" s="21">
        <f>L18/L$25</f>
        <v>0.35759381618241459</v>
      </c>
      <c r="N16" s="3"/>
    </row>
    <row r="17" spans="1:16">
      <c r="A17" s="75"/>
      <c r="B17" s="3"/>
      <c r="C17" s="56" t="s">
        <v>126</v>
      </c>
      <c r="D17" s="58">
        <v>1722.2</v>
      </c>
      <c r="E17" s="59"/>
      <c r="F17" s="58">
        <v>1650.1</v>
      </c>
      <c r="G17" s="59"/>
      <c r="H17" s="56"/>
      <c r="I17" s="60" t="s">
        <v>133</v>
      </c>
      <c r="J17" s="61">
        <v>2846.2</v>
      </c>
      <c r="K17" s="22"/>
      <c r="L17" s="61">
        <v>3889.7</v>
      </c>
      <c r="M17" s="20"/>
      <c r="N17" s="3"/>
    </row>
    <row r="18" spans="1:16">
      <c r="A18" s="75"/>
      <c r="B18" s="3"/>
      <c r="C18" s="56" t="s">
        <v>125</v>
      </c>
      <c r="D18" s="58">
        <v>145.30000000000001</v>
      </c>
      <c r="E18" s="59"/>
      <c r="F18" s="58">
        <v>55.4</v>
      </c>
      <c r="G18" s="59"/>
      <c r="H18" s="53"/>
      <c r="I18" s="53" t="s">
        <v>14</v>
      </c>
      <c r="J18" s="63">
        <f>SUM(J14:J17)</f>
        <v>4316.5</v>
      </c>
      <c r="K18" s="21">
        <f>J18/J$25</f>
        <v>0.28949980550227356</v>
      </c>
      <c r="L18" s="63">
        <f>SUM(L14:L17)</f>
        <v>5352.5</v>
      </c>
      <c r="M18" s="19"/>
      <c r="N18" s="3"/>
    </row>
    <row r="19" spans="1:16">
      <c r="A19" s="75"/>
      <c r="B19" s="3"/>
      <c r="C19" s="56"/>
      <c r="D19" s="58"/>
      <c r="E19" s="59"/>
      <c r="F19" s="58">
        <v>0</v>
      </c>
      <c r="G19" s="59"/>
      <c r="H19" s="56"/>
      <c r="I19" s="56" t="s">
        <v>132</v>
      </c>
      <c r="J19" s="57">
        <v>700.6</v>
      </c>
      <c r="K19" s="19"/>
      <c r="L19" s="57">
        <v>646.9</v>
      </c>
      <c r="M19" s="20"/>
      <c r="N19" s="3"/>
    </row>
    <row r="20" spans="1:16">
      <c r="A20" s="75"/>
      <c r="B20" s="3"/>
      <c r="C20" s="60" t="s">
        <v>52</v>
      </c>
      <c r="D20" s="67">
        <v>1159.7</v>
      </c>
      <c r="E20" s="62"/>
      <c r="F20" s="67">
        <v>794.7</v>
      </c>
      <c r="G20" s="68"/>
      <c r="H20" s="56"/>
      <c r="I20" s="56" t="s">
        <v>134</v>
      </c>
      <c r="J20" s="57">
        <v>51.6</v>
      </c>
      <c r="K20" s="19"/>
      <c r="L20" s="57">
        <v>38.799999999999997</v>
      </c>
      <c r="M20" s="20"/>
      <c r="N20" s="3"/>
      <c r="P20" s="74"/>
    </row>
    <row r="21" spans="1:16">
      <c r="A21" s="75"/>
      <c r="B21" s="3"/>
      <c r="C21" s="53" t="s">
        <v>114</v>
      </c>
      <c r="D21" s="66">
        <f>SUM(D14:D20)</f>
        <v>6466</v>
      </c>
      <c r="E21" s="64">
        <f>D21/D$25</f>
        <v>0.43366286166516882</v>
      </c>
      <c r="F21" s="66">
        <f>SUM(F14:F20)</f>
        <v>6098.3999999999987</v>
      </c>
      <c r="G21" s="64">
        <f>F21/F$25</f>
        <v>0.40742646027217877</v>
      </c>
      <c r="H21" s="56"/>
      <c r="I21" s="56" t="s">
        <v>133</v>
      </c>
      <c r="J21" s="57">
        <v>1220.7</v>
      </c>
      <c r="K21" s="19"/>
      <c r="L21" s="57">
        <v>754.1</v>
      </c>
      <c r="M21" s="20"/>
      <c r="N21" s="3"/>
      <c r="P21" s="74">
        <f>D21/F21-1</f>
        <v>6.0278105732651355E-2</v>
      </c>
    </row>
    <row r="22" spans="1:16">
      <c r="A22" s="75"/>
      <c r="B22" s="3"/>
      <c r="C22" s="69"/>
      <c r="D22" s="69"/>
      <c r="E22" s="70"/>
      <c r="F22" s="69"/>
      <c r="G22" s="70"/>
      <c r="H22" s="56"/>
      <c r="I22" s="56" t="s">
        <v>135</v>
      </c>
      <c r="J22" s="57">
        <v>2188.8000000000002</v>
      </c>
      <c r="K22" s="19"/>
      <c r="L22" s="57">
        <v>1953.5</v>
      </c>
      <c r="M22" s="20"/>
      <c r="N22" s="3"/>
    </row>
    <row r="23" spans="1:16">
      <c r="A23" s="75"/>
      <c r="B23" s="3"/>
      <c r="C23" s="71" t="s">
        <v>112</v>
      </c>
      <c r="D23" s="72">
        <v>0</v>
      </c>
      <c r="E23" s="73"/>
      <c r="F23" s="72">
        <v>0</v>
      </c>
      <c r="G23" s="73"/>
      <c r="H23" s="56"/>
      <c r="I23" s="56" t="s">
        <v>136</v>
      </c>
      <c r="J23" s="61">
        <v>782.1</v>
      </c>
      <c r="K23" s="22"/>
      <c r="L23" s="61">
        <v>607.4</v>
      </c>
      <c r="M23" s="22"/>
      <c r="N23" s="3"/>
    </row>
    <row r="24" spans="1:16">
      <c r="A24" s="75"/>
      <c r="B24" s="3"/>
      <c r="C24" s="53"/>
      <c r="D24" s="66"/>
      <c r="E24" s="73"/>
      <c r="F24" s="66"/>
      <c r="G24" s="73"/>
      <c r="H24" s="56"/>
      <c r="I24" s="53" t="s">
        <v>50</v>
      </c>
      <c r="J24" s="63">
        <f>SUM(J19:J23)</f>
        <v>4943.8000000000011</v>
      </c>
      <c r="K24" s="21">
        <f>J24/J$25</f>
        <v>0.33157167576558333</v>
      </c>
      <c r="L24" s="12">
        <f>SUM(L19:L23)</f>
        <v>4000.7000000000003</v>
      </c>
      <c r="M24" s="21">
        <f>L24/L$25</f>
        <v>0.26728175252704084</v>
      </c>
      <c r="N24" s="3"/>
    </row>
    <row r="25" spans="1:16">
      <c r="A25" s="3"/>
      <c r="B25" s="3"/>
      <c r="C25" s="6" t="s">
        <v>3</v>
      </c>
      <c r="D25" s="7">
        <f>D12+D21+D23</f>
        <v>14910.199999999999</v>
      </c>
      <c r="E25" s="23">
        <f>D25/D$25</f>
        <v>1</v>
      </c>
      <c r="F25" s="7">
        <f>F12+F21+F23</f>
        <v>14968.099999999999</v>
      </c>
      <c r="G25" s="23">
        <f>F25/F$25</f>
        <v>1</v>
      </c>
      <c r="H25" s="3"/>
      <c r="I25" s="6" t="s">
        <v>4</v>
      </c>
      <c r="J25" s="7">
        <f>J13+J18+J24</f>
        <v>14910.200000000003</v>
      </c>
      <c r="K25" s="23">
        <f>J25/J$25</f>
        <v>1</v>
      </c>
      <c r="L25" s="7">
        <f>L13+L18+L24</f>
        <v>14968.1</v>
      </c>
      <c r="M25" s="23">
        <f>L25/L$25</f>
        <v>1</v>
      </c>
      <c r="N25" s="3"/>
    </row>
  </sheetData>
  <mergeCells count="7">
    <mergeCell ref="A14:A16"/>
    <mergeCell ref="A17:A24"/>
    <mergeCell ref="B1:M1"/>
    <mergeCell ref="B2:G2"/>
    <mergeCell ref="B3:C3"/>
    <mergeCell ref="H3:I3"/>
    <mergeCell ref="A3:A10"/>
  </mergeCells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D13" sqref="D13"/>
    </sheetView>
  </sheetViews>
  <sheetFormatPr baseColWidth="10" defaultRowHeight="16"/>
  <cols>
    <col min="1" max="1" width="44.83203125" customWidth="1"/>
    <col min="2" max="2" width="11.33203125" customWidth="1"/>
    <col min="3" max="3" width="5" hidden="1" customWidth="1"/>
    <col min="4" max="4" width="12.83203125" customWidth="1"/>
    <col min="5" max="5" width="7.1640625" customWidth="1"/>
    <col min="6" max="6" width="0.83203125" customWidth="1"/>
    <col min="7" max="7" width="5.33203125" customWidth="1"/>
  </cols>
  <sheetData>
    <row r="1" spans="1:7" ht="28" thickBot="1">
      <c r="B1" s="81" t="s">
        <v>120</v>
      </c>
    </row>
    <row r="2" spans="1:7" ht="17" thickBot="1">
      <c r="A2" s="83" t="s">
        <v>5</v>
      </c>
      <c r="B2" s="81" t="s">
        <v>119</v>
      </c>
      <c r="C2" s="8"/>
      <c r="D2" s="82" t="s">
        <v>118</v>
      </c>
      <c r="E2" s="9"/>
      <c r="G2" s="48" t="s">
        <v>86</v>
      </c>
    </row>
    <row r="3" spans="1:7">
      <c r="A3" s="10"/>
      <c r="B3" s="11"/>
      <c r="C3" s="11"/>
      <c r="D3" s="11"/>
      <c r="E3" s="9"/>
    </row>
    <row r="4" spans="1:7" ht="15" customHeight="1">
      <c r="A4" s="84" t="s">
        <v>16</v>
      </c>
      <c r="B4" s="85">
        <v>11266.6</v>
      </c>
      <c r="C4" s="85"/>
      <c r="D4" s="85">
        <v>12717.2</v>
      </c>
      <c r="E4" s="9"/>
      <c r="G4" s="16">
        <f>B4/(D4)-1</f>
        <v>-0.11406598936872903</v>
      </c>
    </row>
    <row r="5" spans="1:7">
      <c r="A5" s="86" t="s">
        <v>100</v>
      </c>
      <c r="B5" s="87">
        <v>-9412.2000000000007</v>
      </c>
      <c r="C5" s="88">
        <f>B5/B$4</f>
        <v>-0.83540731010242664</v>
      </c>
      <c r="D5" s="87">
        <v>-10559.2</v>
      </c>
      <c r="E5" s="14">
        <f>D5/D$4</f>
        <v>-0.83030855848771745</v>
      </c>
      <c r="G5" s="16">
        <f>B5/(D5)-1</f>
        <v>-0.10862565345859532</v>
      </c>
    </row>
    <row r="6" spans="1:7">
      <c r="A6" s="89" t="s">
        <v>46</v>
      </c>
      <c r="B6" s="90">
        <f>SUM(B4:B5)</f>
        <v>1854.3999999999996</v>
      </c>
      <c r="C6" s="91">
        <f>B6/B$4</f>
        <v>0.16459268989757331</v>
      </c>
      <c r="D6" s="90">
        <f>SUM(D4:D5)</f>
        <v>2158</v>
      </c>
      <c r="E6" s="14">
        <f>D6/D$4</f>
        <v>0.16969144151228258</v>
      </c>
      <c r="G6" s="16">
        <f>B6/(D6)-1</f>
        <v>-0.14068582020389264</v>
      </c>
    </row>
    <row r="7" spans="1:7">
      <c r="A7" s="84" t="s">
        <v>101</v>
      </c>
      <c r="B7" s="85">
        <v>493.7</v>
      </c>
      <c r="C7" s="88">
        <f>B7/B$4</f>
        <v>4.3819785915892993E-2</v>
      </c>
      <c r="D7" s="85">
        <v>443.4</v>
      </c>
      <c r="E7" s="14">
        <f>D7/D$4</f>
        <v>3.4866165508130716E-2</v>
      </c>
      <c r="G7" s="16">
        <f>B7/(D7)-1</f>
        <v>0.1134415877311683</v>
      </c>
    </row>
    <row r="8" spans="1:7">
      <c r="A8" s="84" t="s">
        <v>102</v>
      </c>
      <c r="B8" s="85">
        <v>0</v>
      </c>
      <c r="C8" s="88"/>
      <c r="D8" s="85">
        <v>0</v>
      </c>
      <c r="E8" s="14"/>
      <c r="G8" s="16"/>
    </row>
    <row r="9" spans="1:7">
      <c r="A9" s="84" t="s">
        <v>104</v>
      </c>
      <c r="B9" s="85">
        <v>-1025.0999999999999</v>
      </c>
      <c r="C9" s="88"/>
      <c r="D9" s="85">
        <v>-1174.5</v>
      </c>
      <c r="E9" s="14"/>
      <c r="G9" s="16">
        <f>B9/(D9)-1</f>
        <v>-0.12720306513409974</v>
      </c>
    </row>
    <row r="10" spans="1:7">
      <c r="A10" s="84" t="s">
        <v>103</v>
      </c>
      <c r="B10" s="85">
        <v>-649.1</v>
      </c>
      <c r="C10" s="88"/>
      <c r="D10" s="85">
        <v>-674</v>
      </c>
      <c r="E10" s="14"/>
      <c r="G10" s="16">
        <f>B10/(D10)-1</f>
        <v>-3.6943620178041536E-2</v>
      </c>
    </row>
    <row r="11" spans="1:7">
      <c r="A11" s="84" t="s">
        <v>106</v>
      </c>
      <c r="B11" s="85">
        <v>-572.29999999999995</v>
      </c>
      <c r="C11" s="88"/>
      <c r="D11" s="85">
        <v>-852.8</v>
      </c>
      <c r="E11" s="14"/>
      <c r="G11" s="16">
        <f>B11/(D11)-1</f>
        <v>-0.32891651031894931</v>
      </c>
    </row>
    <row r="12" spans="1:7">
      <c r="A12" s="84" t="s">
        <v>107</v>
      </c>
      <c r="B12" s="85">
        <v>13.6</v>
      </c>
      <c r="C12" s="88">
        <f>B12/B$4</f>
        <v>1.2071077343652921E-3</v>
      </c>
      <c r="D12" s="85">
        <v>10.9</v>
      </c>
      <c r="E12" s="14">
        <f>D12/D$4</f>
        <v>8.5710691032617236E-4</v>
      </c>
      <c r="G12" s="16">
        <f>B12/(D12)-1</f>
        <v>0.24770642201834847</v>
      </c>
    </row>
    <row r="13" spans="1:7" ht="15" customHeight="1">
      <c r="A13" s="92" t="s">
        <v>105</v>
      </c>
      <c r="B13" s="93">
        <v>-1019.3</v>
      </c>
      <c r="C13" s="94">
        <f>B13/B$4</f>
        <v>-9.0470949532245742E-2</v>
      </c>
      <c r="D13" s="93">
        <v>-1270.5</v>
      </c>
      <c r="E13" s="49">
        <f>D13/D$4</f>
        <v>-9.9904066932972657E-2</v>
      </c>
      <c r="F13" s="50"/>
      <c r="G13" s="51">
        <f>B13/(D13)-1</f>
        <v>-0.19771743408107045</v>
      </c>
    </row>
    <row r="14" spans="1:7">
      <c r="A14" s="89" t="s">
        <v>32</v>
      </c>
      <c r="B14" s="90">
        <f>SUM(B6:B12)</f>
        <v>115.19999999999956</v>
      </c>
      <c r="C14" s="91">
        <f>B14/B$4</f>
        <v>1.0224912573447141E-2</v>
      </c>
      <c r="D14" s="90">
        <f>SUM(D6:D12)</f>
        <v>-88.999999999999858</v>
      </c>
      <c r="E14" s="14">
        <f>D14/D$4</f>
        <v>-6.9983958733054333E-3</v>
      </c>
      <c r="G14" s="16"/>
    </row>
    <row r="15" spans="1:7" ht="15" customHeight="1">
      <c r="A15" s="95" t="s">
        <v>47</v>
      </c>
      <c r="B15" s="96">
        <v>21.2</v>
      </c>
      <c r="C15" s="85"/>
      <c r="D15" s="96">
        <v>36.799999999999997</v>
      </c>
      <c r="E15" s="13"/>
      <c r="G15" s="16">
        <f>B15/(D15)-1</f>
        <v>-0.42391304347826086</v>
      </c>
    </row>
    <row r="16" spans="1:7">
      <c r="A16" s="95" t="s">
        <v>108</v>
      </c>
      <c r="B16" s="96">
        <v>0</v>
      </c>
      <c r="C16" s="85"/>
      <c r="D16" s="96">
        <v>0</v>
      </c>
      <c r="E16" s="13"/>
      <c r="G16" s="16"/>
    </row>
    <row r="17" spans="1:7">
      <c r="A17" s="95" t="s">
        <v>48</v>
      </c>
      <c r="B17" s="96">
        <v>-125.6</v>
      </c>
      <c r="C17" s="85"/>
      <c r="D17" s="96">
        <v>-178.1</v>
      </c>
      <c r="E17" s="13"/>
      <c r="G17" s="16"/>
    </row>
    <row r="18" spans="1:7">
      <c r="A18" s="95" t="s">
        <v>109</v>
      </c>
      <c r="B18" s="96">
        <v>0</v>
      </c>
      <c r="C18" s="85"/>
      <c r="D18" s="96">
        <v>0</v>
      </c>
      <c r="E18" s="13"/>
      <c r="G18" s="16"/>
    </row>
    <row r="19" spans="1:7">
      <c r="A19" s="89" t="s">
        <v>17</v>
      </c>
      <c r="B19" s="90">
        <f>SUM(B15:B18)</f>
        <v>-104.39999999999999</v>
      </c>
      <c r="C19" s="91">
        <f>B19/B$4</f>
        <v>-9.2663270196865054E-3</v>
      </c>
      <c r="D19" s="90">
        <f>SUM(D15:D18)</f>
        <v>-141.30000000000001</v>
      </c>
      <c r="E19" s="14">
        <f>D19/D$4</f>
        <v>-1.1110936369641116E-2</v>
      </c>
      <c r="G19" s="16">
        <f>B19/(D19)-1</f>
        <v>-0.26114649681528679</v>
      </c>
    </row>
    <row r="20" spans="1:7">
      <c r="A20" s="97"/>
      <c r="B20" s="98"/>
      <c r="C20" s="99"/>
      <c r="D20" s="98"/>
      <c r="E20" s="13"/>
      <c r="G20" s="16"/>
    </row>
    <row r="21" spans="1:7">
      <c r="A21" s="89" t="s">
        <v>40</v>
      </c>
      <c r="B21" s="90">
        <f>B14+B19</f>
        <v>10.799999999999571</v>
      </c>
      <c r="C21" s="91">
        <f>B21/B$4</f>
        <v>9.5858555376063497E-4</v>
      </c>
      <c r="D21" s="90">
        <f>D14+D19</f>
        <v>-230.29999999999987</v>
      </c>
      <c r="E21" s="14">
        <f>D21/D$4</f>
        <v>-1.8109332242946551E-2</v>
      </c>
      <c r="G21" s="16"/>
    </row>
    <row r="22" spans="1:7">
      <c r="A22" s="100"/>
      <c r="B22" s="101"/>
      <c r="C22" s="101"/>
      <c r="D22" s="101"/>
      <c r="E22" s="15"/>
      <c r="G22" s="16"/>
    </row>
    <row r="23" spans="1:7">
      <c r="A23" s="97" t="s">
        <v>18</v>
      </c>
      <c r="B23" s="98">
        <v>20.9</v>
      </c>
      <c r="C23" s="99"/>
      <c r="D23" s="98">
        <v>13.8</v>
      </c>
      <c r="E23" s="13"/>
      <c r="G23" s="16"/>
    </row>
    <row r="24" spans="1:7">
      <c r="A24" s="97"/>
      <c r="B24" s="98"/>
      <c r="C24" s="99"/>
      <c r="D24" s="98"/>
      <c r="E24" s="13"/>
      <c r="G24" s="16"/>
    </row>
    <row r="25" spans="1:7">
      <c r="A25" s="89" t="s">
        <v>110</v>
      </c>
      <c r="B25" s="90">
        <f>SUM(B21:B23)</f>
        <v>31.699999999999569</v>
      </c>
      <c r="C25" s="91">
        <f>B25/B$4</f>
        <v>2.8136261161308264E-3</v>
      </c>
      <c r="D25" s="90">
        <f>SUM(D21:D23)</f>
        <v>-216.49999999999986</v>
      </c>
      <c r="E25" s="14">
        <f>D25/D$4</f>
        <v>-1.7024187714276714E-2</v>
      </c>
      <c r="G25" s="16"/>
    </row>
    <row r="26" spans="1:7">
      <c r="A26" s="97"/>
      <c r="B26" s="98"/>
      <c r="C26" s="99"/>
      <c r="D26" s="98"/>
      <c r="E26" s="13"/>
      <c r="G26" s="16"/>
    </row>
    <row r="27" spans="1:7">
      <c r="A27" s="97" t="s">
        <v>19</v>
      </c>
      <c r="B27" s="98">
        <v>-10.4</v>
      </c>
      <c r="C27" s="99"/>
      <c r="D27" s="98">
        <f>-7.7+13.2</f>
        <v>5.4999999999999991</v>
      </c>
      <c r="E27" s="13"/>
      <c r="G27" s="16"/>
    </row>
    <row r="28" spans="1:7">
      <c r="A28" s="97" t="s">
        <v>20</v>
      </c>
      <c r="B28" s="98">
        <v>42.1</v>
      </c>
      <c r="C28" s="99"/>
      <c r="D28" s="98">
        <v>-222</v>
      </c>
      <c r="E28" s="13"/>
      <c r="G28" s="16"/>
    </row>
    <row r="29" spans="1:7">
      <c r="A29" s="97" t="s">
        <v>111</v>
      </c>
      <c r="B29" s="97">
        <v>0.24</v>
      </c>
      <c r="C29" s="97"/>
      <c r="D29" s="97">
        <v>-1.24</v>
      </c>
      <c r="E29" s="10"/>
      <c r="F29" s="10"/>
      <c r="G29" s="10"/>
    </row>
    <row r="30" spans="1:7">
      <c r="A30" s="10"/>
      <c r="B30" s="10"/>
      <c r="C30" s="10"/>
      <c r="D30" s="10"/>
      <c r="E30" s="10"/>
      <c r="F30" s="10"/>
      <c r="G30" s="10"/>
    </row>
    <row r="31" spans="1:7">
      <c r="A31" s="10"/>
      <c r="B31" s="10"/>
      <c r="C31" s="10"/>
      <c r="D31" s="10"/>
      <c r="E31" s="10"/>
      <c r="F31" s="10"/>
      <c r="G31" s="10"/>
    </row>
    <row r="32" spans="1:7">
      <c r="A32" s="10"/>
      <c r="B32" s="10"/>
      <c r="C32" s="10"/>
      <c r="D32" s="10"/>
      <c r="E32" s="10"/>
      <c r="F32" s="10"/>
      <c r="G32" s="10"/>
    </row>
    <row r="33" spans="1:7">
      <c r="A33" s="10"/>
      <c r="B33" s="10"/>
      <c r="C33" s="10"/>
      <c r="D33" s="10"/>
      <c r="E33" s="10"/>
      <c r="F33" s="10"/>
      <c r="G33" s="10"/>
    </row>
    <row r="34" spans="1:7">
      <c r="A34" s="10"/>
      <c r="B34" s="10"/>
      <c r="C34" s="10"/>
      <c r="D34" s="10"/>
      <c r="E34" s="10"/>
      <c r="F34" s="10"/>
      <c r="G34" s="10"/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10"/>
      <c r="B37" s="10"/>
      <c r="C37" s="10"/>
      <c r="D37" s="10"/>
      <c r="E37" s="10"/>
      <c r="F37" s="10"/>
      <c r="G37" s="10"/>
    </row>
    <row r="38" spans="1:7">
      <c r="A38" s="10"/>
      <c r="B38" s="9"/>
      <c r="C38" s="9"/>
      <c r="D38" s="9"/>
      <c r="E38" s="9"/>
    </row>
    <row r="39" spans="1:7">
      <c r="A39" s="10"/>
      <c r="B39" s="9"/>
      <c r="C39" s="9"/>
      <c r="D39" s="9"/>
      <c r="E39" s="9"/>
    </row>
    <row r="40" spans="1:7">
      <c r="A40" s="10"/>
      <c r="B40" s="9"/>
      <c r="C40" s="9"/>
      <c r="D40" s="9"/>
      <c r="E40" s="9"/>
    </row>
    <row r="41" spans="1:7">
      <c r="A41" s="10"/>
      <c r="B41" s="9"/>
      <c r="C41" s="9"/>
      <c r="D41" s="9"/>
      <c r="E41" s="9"/>
    </row>
    <row r="42" spans="1:7">
      <c r="A42" s="10"/>
      <c r="B42" s="9"/>
      <c r="C42" s="9"/>
      <c r="D42" s="9"/>
      <c r="E42" s="9"/>
    </row>
    <row r="43" spans="1:7">
      <c r="A43" s="10"/>
      <c r="B43" s="9"/>
      <c r="C43" s="9"/>
      <c r="D43" s="9"/>
      <c r="E43" s="9"/>
    </row>
    <row r="44" spans="1:7">
      <c r="A44" s="10"/>
      <c r="B44" s="9"/>
      <c r="C44" s="9"/>
      <c r="D44" s="9"/>
      <c r="E44" s="9"/>
    </row>
  </sheetData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7"/>
  <sheetViews>
    <sheetView tabSelected="1" zoomScale="150" zoomScaleNormal="150" zoomScalePageLayoutView="150" workbookViewId="0">
      <selection activeCell="A37" sqref="A37"/>
    </sheetView>
  </sheetViews>
  <sheetFormatPr baseColWidth="10" defaultRowHeight="16"/>
  <cols>
    <col min="1" max="1" width="16.5" customWidth="1"/>
    <col min="2" max="2" width="18.1640625" customWidth="1"/>
    <col min="3" max="3" width="8" customWidth="1"/>
    <col min="4" max="4" width="5.5" customWidth="1"/>
  </cols>
  <sheetData>
    <row r="1" spans="1:4">
      <c r="A1" s="26" t="s">
        <v>61</v>
      </c>
      <c r="B1" s="26"/>
      <c r="C1" s="28" t="s">
        <v>81</v>
      </c>
      <c r="D1" s="28" t="s">
        <v>82</v>
      </c>
    </row>
    <row r="2" spans="1:4">
      <c r="A2" s="27">
        <v>1</v>
      </c>
      <c r="B2" s="27" t="s">
        <v>16</v>
      </c>
      <c r="C2" s="29">
        <f>'GuV VÖST'!B4/'GuV VÖST'!D4-1</f>
        <v>-0.11406598936872903</v>
      </c>
      <c r="D2" s="27" t="s">
        <v>137</v>
      </c>
    </row>
    <row r="3" spans="1:4">
      <c r="A3" s="27">
        <v>2</v>
      </c>
      <c r="B3" s="27" t="s">
        <v>101</v>
      </c>
      <c r="C3" s="29">
        <f>'GuV VÖST'!B7/'GuV VÖST'!D7-1</f>
        <v>0.1134415877311683</v>
      </c>
      <c r="D3" s="27" t="s">
        <v>138</v>
      </c>
    </row>
    <row r="4" spans="1:4">
      <c r="A4" s="27">
        <v>3</v>
      </c>
      <c r="B4" s="27" t="s">
        <v>60</v>
      </c>
      <c r="C4" s="29" t="s">
        <v>140</v>
      </c>
      <c r="D4" s="27" t="s">
        <v>139</v>
      </c>
    </row>
    <row r="5" spans="1:4">
      <c r="A5" s="27">
        <v>4</v>
      </c>
      <c r="B5" s="27" t="str">
        <f>'Bilanz VÖST'!C25</f>
        <v>Summe AKTIVA</v>
      </c>
      <c r="C5" s="30">
        <f>'Bilanz VÖST'!D25/'Bilanz VÖST'!F25-1</f>
        <v>-3.8682264282039469E-3</v>
      </c>
      <c r="D5" s="27" t="s">
        <v>141</v>
      </c>
    </row>
    <row r="6" spans="1:4">
      <c r="A6" s="27">
        <v>5</v>
      </c>
      <c r="B6" s="27" t="str">
        <f>'Bilanz VÖST'!I18</f>
        <v>Langfristige Verbindlichkeiten</v>
      </c>
      <c r="C6" s="30">
        <f>'Bilanz VÖST'!J18/'Bilanz VÖST'!L18-1</f>
        <v>-0.19355441382531524</v>
      </c>
      <c r="D6" s="27" t="s">
        <v>142</v>
      </c>
    </row>
    <row r="7" spans="1:4">
      <c r="A7" s="27">
        <v>6</v>
      </c>
      <c r="B7" s="27" t="str">
        <f>'Bilanz VÖST'!I24</f>
        <v>Kurzfristige Verbindlichkeiten</v>
      </c>
      <c r="C7" s="30">
        <f>'Bilanz VÖST'!J24/'Bilanz VÖST'!L24-1</f>
        <v>0.23573374659434609</v>
      </c>
      <c r="D7" s="27" t="s">
        <v>143</v>
      </c>
    </row>
    <row r="8" spans="1:4">
      <c r="A8" s="26" t="s">
        <v>62</v>
      </c>
      <c r="B8" s="26"/>
      <c r="C8" s="26"/>
      <c r="D8" s="26"/>
    </row>
    <row r="9" spans="1:4">
      <c r="A9" s="31" t="s">
        <v>54</v>
      </c>
      <c r="B9" s="32"/>
      <c r="C9" s="33">
        <f>'Bilanz VÖST'!D12/'Bilanz VÖST'!D25</f>
        <v>0.56633713833483112</v>
      </c>
      <c r="D9" s="27" t="s">
        <v>144</v>
      </c>
    </row>
    <row r="10" spans="1:4">
      <c r="A10" s="27" t="s">
        <v>34</v>
      </c>
      <c r="B10" s="27"/>
      <c r="C10" s="27"/>
      <c r="D10" s="27"/>
    </row>
    <row r="11" spans="1:4">
      <c r="A11" s="27"/>
      <c r="B11" s="26"/>
      <c r="C11" s="26"/>
      <c r="D11" s="26"/>
    </row>
    <row r="12" spans="1:4">
      <c r="A12" s="27" t="s">
        <v>63</v>
      </c>
      <c r="B12" s="26"/>
      <c r="C12" s="26"/>
      <c r="D12" s="26"/>
    </row>
    <row r="13" spans="1:4">
      <c r="A13" s="52" t="s">
        <v>113</v>
      </c>
      <c r="B13" s="31" t="s">
        <v>41</v>
      </c>
      <c r="C13" s="34">
        <f>'GuV VÖST'!B21+(-'GuV VÖST'!B13)</f>
        <v>1030.0999999999995</v>
      </c>
      <c r="D13" s="27"/>
    </row>
    <row r="14" spans="1:4">
      <c r="A14" s="27" t="s">
        <v>39</v>
      </c>
      <c r="B14" s="27"/>
      <c r="C14" s="27"/>
      <c r="D14" s="27"/>
    </row>
    <row r="15" spans="1:4">
      <c r="A15" s="27" t="s">
        <v>38</v>
      </c>
      <c r="B15" s="26"/>
      <c r="C15" s="26"/>
      <c r="D15" s="26"/>
    </row>
    <row r="16" spans="1:4">
      <c r="A16" s="26"/>
      <c r="B16" s="26"/>
      <c r="C16" s="26"/>
      <c r="D16" s="26"/>
    </row>
    <row r="17" spans="1:5">
      <c r="A17" s="27" t="s">
        <v>64</v>
      </c>
      <c r="B17" s="26"/>
      <c r="C17" s="26"/>
      <c r="D17" s="26"/>
    </row>
    <row r="18" spans="1:5">
      <c r="A18" s="31" t="s">
        <v>55</v>
      </c>
      <c r="B18" s="31"/>
      <c r="C18" s="31"/>
      <c r="D18" s="35" t="s">
        <v>33</v>
      </c>
    </row>
    <row r="19" spans="1:5">
      <c r="A19" s="36" t="s">
        <v>21</v>
      </c>
      <c r="B19" s="36" t="s">
        <v>25</v>
      </c>
      <c r="C19" s="37">
        <f>'Bilanz VÖST'!J13/'Bilanz VÖST'!J25</f>
        <v>0.37892851873214306</v>
      </c>
      <c r="D19" s="38">
        <v>1</v>
      </c>
      <c r="E19" s="27" t="s">
        <v>83</v>
      </c>
    </row>
    <row r="20" spans="1:5">
      <c r="A20" s="36" t="s">
        <v>22</v>
      </c>
      <c r="B20" s="36" t="s">
        <v>26</v>
      </c>
      <c r="C20" s="39">
        <f>('Bilanz VÖST'!J18+'Bilanz VÖST'!J24-'Bilanz VÖST'!D20)/'Analyse VÖST'!C13</f>
        <v>7.8638967090573786</v>
      </c>
      <c r="D20" s="38">
        <v>3</v>
      </c>
      <c r="E20" s="27" t="s">
        <v>147</v>
      </c>
    </row>
    <row r="21" spans="1:5">
      <c r="A21" s="36" t="s">
        <v>23</v>
      </c>
      <c r="B21" s="36" t="s">
        <v>27</v>
      </c>
      <c r="C21" s="37">
        <f>C13/'GuV VÖST'!B4</f>
        <v>9.1429535086006375E-2</v>
      </c>
      <c r="D21" s="38">
        <v>1</v>
      </c>
      <c r="E21" s="27" t="s">
        <v>148</v>
      </c>
    </row>
    <row r="22" spans="1:5">
      <c r="A22" s="36" t="s">
        <v>24</v>
      </c>
      <c r="B22" s="36" t="s">
        <v>28</v>
      </c>
      <c r="C22" s="40">
        <f>('GuV VÖST'!B21+(-'GuV VÖST'!B17))/'Bilanz VÖST'!J25</f>
        <v>9.1480999584176974E-3</v>
      </c>
      <c r="D22" s="41">
        <v>4</v>
      </c>
      <c r="E22" s="27" t="s">
        <v>149</v>
      </c>
    </row>
    <row r="23" spans="1:5">
      <c r="A23" s="27"/>
      <c r="B23" s="26"/>
      <c r="C23" s="26"/>
      <c r="D23" s="26"/>
    </row>
    <row r="24" spans="1:5">
      <c r="A24" s="27"/>
      <c r="B24" s="26"/>
      <c r="C24" s="26"/>
      <c r="D24" s="26"/>
    </row>
    <row r="25" spans="1:5">
      <c r="A25" s="27"/>
      <c r="B25" s="26"/>
      <c r="C25" s="26"/>
      <c r="D25" s="26"/>
    </row>
    <row r="26" spans="1:5">
      <c r="A26" s="27"/>
      <c r="B26" s="26"/>
      <c r="C26" s="26"/>
      <c r="D26" s="26"/>
    </row>
    <row r="27" spans="1:5">
      <c r="A27" s="27"/>
      <c r="B27" s="26"/>
      <c r="C27" s="26"/>
      <c r="D27" s="26"/>
    </row>
    <row r="28" spans="1:5">
      <c r="A28" s="27"/>
      <c r="B28" s="26"/>
      <c r="C28" s="26"/>
      <c r="D28" s="26"/>
    </row>
    <row r="29" spans="1:5">
      <c r="A29" s="27" t="s">
        <v>65</v>
      </c>
      <c r="B29" s="26"/>
      <c r="C29" s="26">
        <v>2020</v>
      </c>
      <c r="D29" s="26">
        <v>2019</v>
      </c>
    </row>
    <row r="30" spans="1:5">
      <c r="A30" s="31" t="s">
        <v>51</v>
      </c>
      <c r="B30" s="31" t="s">
        <v>42</v>
      </c>
      <c r="C30" s="42">
        <f>'GuV VÖST'!B14/'GuV VÖST'!B4</f>
        <v>1.0224912573447141E-2</v>
      </c>
      <c r="D30" s="42">
        <f>'GuV VÖST'!D14/'GuV VÖST'!D4</f>
        <v>-6.9983958733054333E-3</v>
      </c>
      <c r="E30" s="27" t="s">
        <v>146</v>
      </c>
    </row>
    <row r="31" spans="1:5">
      <c r="A31" s="27" t="s">
        <v>43</v>
      </c>
      <c r="B31" s="27"/>
      <c r="C31" s="27"/>
      <c r="D31" s="26"/>
    </row>
    <row r="32" spans="1:5">
      <c r="A32" s="31" t="s">
        <v>56</v>
      </c>
      <c r="B32" s="32"/>
      <c r="C32" s="43">
        <f>'GuV VÖST'!B14+(-'GuV VÖST'!B13)</f>
        <v>1134.4999999999995</v>
      </c>
      <c r="D32" s="44">
        <f>'GuV VÖST'!D14+(-'GuV VÖST'!D13)</f>
        <v>1181.5000000000002</v>
      </c>
      <c r="E32" s="27" t="s">
        <v>145</v>
      </c>
    </row>
    <row r="33" spans="1:5">
      <c r="A33" s="26"/>
      <c r="B33" s="26"/>
      <c r="C33" s="26"/>
      <c r="D33" s="26"/>
    </row>
    <row r="34" spans="1:5">
      <c r="A34" s="27" t="s">
        <v>66</v>
      </c>
      <c r="B34" s="26"/>
      <c r="C34" s="26"/>
      <c r="D34" s="26"/>
    </row>
    <row r="35" spans="1:5">
      <c r="A35" s="31" t="s">
        <v>57</v>
      </c>
      <c r="B35" s="31" t="s">
        <v>29</v>
      </c>
      <c r="C35" s="43">
        <f>'Bilanz VÖST'!D21-'Bilanz VÖST'!J24</f>
        <v>1522.1999999999989</v>
      </c>
      <c r="D35" s="44">
        <f>'Bilanz VÖST'!F21-'Bilanz VÖST'!L24</f>
        <v>2097.6999999999985</v>
      </c>
      <c r="E35" s="27" t="s">
        <v>150</v>
      </c>
    </row>
    <row r="36" spans="1:5">
      <c r="A36" s="27" t="s">
        <v>35</v>
      </c>
      <c r="B36" s="27"/>
      <c r="C36" s="27"/>
      <c r="D36" s="27"/>
    </row>
    <row r="37" spans="1:5">
      <c r="A37" s="27" t="s">
        <v>84</v>
      </c>
      <c r="B37" s="26"/>
      <c r="C37" s="26"/>
      <c r="D37" s="26"/>
    </row>
    <row r="38" spans="1:5">
      <c r="A38" s="26"/>
      <c r="B38" s="26"/>
      <c r="C38" s="26"/>
      <c r="D38" s="26"/>
    </row>
    <row r="39" spans="1:5">
      <c r="A39" s="27"/>
      <c r="B39" s="26"/>
      <c r="C39" s="26"/>
      <c r="D39" s="26"/>
    </row>
    <row r="40" spans="1:5">
      <c r="A40" s="31" t="s">
        <v>58</v>
      </c>
      <c r="B40" s="31" t="s">
        <v>78</v>
      </c>
      <c r="C40" s="33">
        <f>('Bilanz VÖST'!D20+'Bilanz VÖST'!D19+'Bilanz VÖST'!D18+'Bilanz VÖST'!D17)/'Bilanz VÖST'!J24</f>
        <v>0.61232250495570195</v>
      </c>
      <c r="D40" s="45">
        <f>('Bilanz VÖST'!F20+'Bilanz VÖST'!F19+'Bilanz VÖST'!F18+'Bilanz VÖST'!F17)/'Bilanz VÖST'!L24</f>
        <v>0.62494063538880684</v>
      </c>
      <c r="E40" s="27" t="s">
        <v>80</v>
      </c>
    </row>
    <row r="41" spans="1:5">
      <c r="A41" s="27" t="s">
        <v>59</v>
      </c>
      <c r="B41" s="27"/>
      <c r="C41" s="27"/>
      <c r="D41" s="27"/>
      <c r="E41" s="27" t="s">
        <v>151</v>
      </c>
    </row>
    <row r="42" spans="1:5">
      <c r="A42" s="27" t="s">
        <v>79</v>
      </c>
      <c r="B42" s="26"/>
      <c r="C42" s="26"/>
      <c r="D42" s="26"/>
    </row>
    <row r="43" spans="1:5">
      <c r="A43" s="27" t="s">
        <v>67</v>
      </c>
      <c r="B43" s="26"/>
      <c r="C43" s="26"/>
      <c r="D43" s="26"/>
    </row>
    <row r="44" spans="1:5">
      <c r="A44" s="31" t="s">
        <v>31</v>
      </c>
      <c r="B44" s="31" t="s">
        <v>30</v>
      </c>
      <c r="C44" s="33">
        <f>('Bilanz VÖST'!J13+'Bilanz VÖST'!J18)/'Bilanz VÖST'!D12</f>
        <v>1.1802657445347104</v>
      </c>
      <c r="D44" s="45">
        <f>('Bilanz VÖST'!L13+'Bilanz VÖST'!L18)/'Bilanz VÖST'!F12</f>
        <v>1.236501798256987</v>
      </c>
      <c r="E44" s="27" t="s">
        <v>153</v>
      </c>
    </row>
    <row r="45" spans="1:5">
      <c r="A45" s="27" t="s">
        <v>36</v>
      </c>
      <c r="B45" s="27"/>
      <c r="C45" s="27"/>
      <c r="D45" s="27"/>
    </row>
    <row r="46" spans="1:5">
      <c r="A46" s="27" t="s">
        <v>37</v>
      </c>
      <c r="B46" s="26"/>
      <c r="C46" s="26"/>
      <c r="D46" s="26"/>
    </row>
    <row r="47" spans="1:5">
      <c r="A47" s="26"/>
      <c r="B47" s="26"/>
      <c r="C47" s="26"/>
      <c r="D47" s="26"/>
    </row>
    <row r="48" spans="1:5">
      <c r="A48" s="26"/>
      <c r="B48" s="26"/>
      <c r="C48" s="26"/>
      <c r="D48" s="26"/>
    </row>
    <row r="49" spans="1:4">
      <c r="A49" s="26" t="s">
        <v>75</v>
      </c>
      <c r="B49" s="26"/>
      <c r="C49" s="26"/>
      <c r="D49" s="26"/>
    </row>
    <row r="50" spans="1:4">
      <c r="A50" s="32" t="s">
        <v>68</v>
      </c>
      <c r="B50" s="47"/>
      <c r="C50" s="26"/>
      <c r="D50" s="26"/>
    </row>
    <row r="51" spans="1:4">
      <c r="A51" s="32" t="s">
        <v>69</v>
      </c>
      <c r="B51" s="32"/>
      <c r="C51" s="32"/>
      <c r="D51" s="32"/>
    </row>
    <row r="52" spans="1:4">
      <c r="A52" s="26"/>
      <c r="B52" s="32"/>
      <c r="C52" s="32"/>
      <c r="D52" s="27"/>
    </row>
    <row r="53" spans="1:4">
      <c r="A53" s="26"/>
      <c r="B53" s="26"/>
      <c r="C53" s="26"/>
      <c r="D53" s="26"/>
    </row>
    <row r="54" spans="1:4">
      <c r="A54" s="26"/>
      <c r="B54" s="26"/>
      <c r="C54" s="26"/>
      <c r="D54" s="26"/>
    </row>
    <row r="55" spans="1:4">
      <c r="A55" s="26"/>
      <c r="B55" s="26"/>
      <c r="C55" s="26"/>
      <c r="D55" s="26"/>
    </row>
    <row r="56" spans="1:4">
      <c r="A56" s="26"/>
      <c r="B56" s="26"/>
      <c r="C56" s="26"/>
      <c r="D56" s="26"/>
    </row>
    <row r="57" spans="1:4">
      <c r="A57" s="26"/>
      <c r="B57" s="26"/>
      <c r="C57" s="26"/>
      <c r="D57" s="26"/>
    </row>
    <row r="58" spans="1:4">
      <c r="A58" s="26"/>
      <c r="B58" s="26"/>
      <c r="C58" s="26"/>
      <c r="D58" s="26"/>
    </row>
    <row r="59" spans="1:4">
      <c r="A59" s="26"/>
      <c r="B59" s="26"/>
      <c r="C59" s="26"/>
      <c r="D59" s="26"/>
    </row>
    <row r="60" spans="1:4">
      <c r="A60" s="26"/>
      <c r="B60" s="26"/>
      <c r="C60" s="26"/>
      <c r="D60" s="26"/>
    </row>
    <row r="61" spans="1:4">
      <c r="A61" s="26"/>
      <c r="B61" s="26"/>
      <c r="C61" s="26"/>
      <c r="D61" s="26"/>
    </row>
    <row r="62" spans="1:4">
      <c r="A62" s="26"/>
      <c r="B62" s="26"/>
      <c r="C62" s="26"/>
      <c r="D62" s="26"/>
    </row>
    <row r="63" spans="1:4">
      <c r="A63" s="26"/>
      <c r="B63" s="26"/>
      <c r="C63" s="26" t="s">
        <v>99</v>
      </c>
      <c r="D63" s="26"/>
    </row>
    <row r="64" spans="1:4">
      <c r="A64" s="26"/>
      <c r="B64" s="26"/>
      <c r="C64" s="26"/>
      <c r="D64" s="26"/>
    </row>
    <row r="65" spans="1:4">
      <c r="A65" s="26"/>
      <c r="B65" s="26"/>
      <c r="C65" s="26"/>
      <c r="D65" s="26"/>
    </row>
    <row r="66" spans="1:4">
      <c r="A66" s="26"/>
      <c r="B66" s="26"/>
      <c r="C66" s="26"/>
      <c r="D66" s="26"/>
    </row>
    <row r="67" spans="1:4">
      <c r="A67" s="26"/>
      <c r="B67" s="26"/>
      <c r="C67" s="26"/>
      <c r="D67" s="26"/>
    </row>
    <row r="68" spans="1:4">
      <c r="A68" s="26"/>
      <c r="B68" s="26"/>
      <c r="C68" s="26"/>
      <c r="D68" s="26"/>
    </row>
    <row r="69" spans="1:4">
      <c r="A69" s="26"/>
      <c r="B69" s="26"/>
      <c r="C69" s="26"/>
      <c r="D69" s="26"/>
    </row>
    <row r="70" spans="1:4">
      <c r="A70" s="26"/>
      <c r="B70" s="26"/>
      <c r="C70" s="26"/>
      <c r="D70" s="26"/>
    </row>
    <row r="71" spans="1:4">
      <c r="A71" s="26"/>
      <c r="B71" s="26"/>
      <c r="C71" s="26"/>
      <c r="D71" s="26"/>
    </row>
    <row r="72" spans="1:4">
      <c r="A72" s="26"/>
      <c r="B72" s="26"/>
      <c r="C72" s="26"/>
      <c r="D72" s="26"/>
    </row>
    <row r="73" spans="1:4">
      <c r="A73" s="26"/>
      <c r="B73" s="26"/>
      <c r="C73" s="26"/>
      <c r="D73" s="26"/>
    </row>
    <row r="74" spans="1:4">
      <c r="A74" s="26"/>
      <c r="B74" s="26"/>
      <c r="C74" s="26"/>
      <c r="D74" s="26"/>
    </row>
    <row r="75" spans="1:4">
      <c r="A75" s="26"/>
      <c r="B75" s="26"/>
      <c r="C75" s="26"/>
      <c r="D75" s="26"/>
    </row>
    <row r="76" spans="1:4">
      <c r="A76" s="26"/>
      <c r="B76" s="26"/>
      <c r="C76" s="26"/>
      <c r="D76" s="26"/>
    </row>
    <row r="77" spans="1:4">
      <c r="A77" s="26"/>
      <c r="B77" s="26"/>
      <c r="C77" s="26"/>
      <c r="D77" s="26"/>
    </row>
    <row r="78" spans="1:4">
      <c r="A78" s="26"/>
      <c r="B78" s="26"/>
      <c r="C78" s="26"/>
      <c r="D78" s="26"/>
    </row>
    <row r="79" spans="1:4">
      <c r="A79" s="26"/>
      <c r="B79" s="26"/>
      <c r="C79" s="26"/>
      <c r="D79" s="26"/>
    </row>
    <row r="80" spans="1:4">
      <c r="A80" s="26"/>
      <c r="B80" s="26"/>
      <c r="C80" s="26"/>
      <c r="D80" s="26"/>
    </row>
    <row r="81" spans="1:4">
      <c r="A81" s="26"/>
      <c r="B81" s="26"/>
      <c r="C81" s="26"/>
      <c r="D81" s="26"/>
    </row>
    <row r="82" spans="1:4">
      <c r="A82" s="26"/>
      <c r="B82" s="26"/>
      <c r="C82" s="26"/>
      <c r="D82" s="26"/>
    </row>
    <row r="83" spans="1:4">
      <c r="A83" s="26"/>
      <c r="B83" s="26"/>
      <c r="C83" s="26"/>
      <c r="D83" s="26"/>
    </row>
    <row r="84" spans="1:4">
      <c r="A84" s="26"/>
      <c r="B84" s="26"/>
      <c r="C84" s="26"/>
      <c r="D84" s="26"/>
    </row>
    <row r="85" spans="1:4">
      <c r="A85" s="26"/>
      <c r="B85" s="26"/>
      <c r="C85" s="26"/>
      <c r="D85" s="26"/>
    </row>
    <row r="86" spans="1:4">
      <c r="A86" s="26"/>
      <c r="B86" s="26"/>
      <c r="C86" s="26"/>
      <c r="D86" s="26"/>
    </row>
    <row r="87" spans="1:4">
      <c r="A87" s="26"/>
      <c r="B87" s="26"/>
      <c r="C87" s="26"/>
      <c r="D87" s="26"/>
    </row>
    <row r="88" spans="1:4">
      <c r="A88" s="26"/>
      <c r="B88" s="26"/>
      <c r="C88" s="26"/>
      <c r="D88" s="26"/>
    </row>
    <row r="89" spans="1:4">
      <c r="A89" s="26"/>
      <c r="B89" s="26"/>
      <c r="C89" s="26"/>
      <c r="D89" s="26"/>
    </row>
    <row r="90" spans="1:4">
      <c r="A90" s="26"/>
      <c r="B90" s="26"/>
      <c r="C90" s="26"/>
      <c r="D90" s="26"/>
    </row>
    <row r="91" spans="1:4">
      <c r="A91" s="26"/>
      <c r="B91" s="26"/>
      <c r="C91" s="26"/>
      <c r="D91" s="26"/>
    </row>
    <row r="92" spans="1:4">
      <c r="A92" s="26"/>
      <c r="B92" s="26"/>
      <c r="C92" s="26"/>
      <c r="D92" s="26"/>
    </row>
    <row r="93" spans="1:4">
      <c r="A93" s="26"/>
      <c r="B93" s="26"/>
      <c r="C93" s="26"/>
      <c r="D93" s="26"/>
    </row>
    <row r="94" spans="1:4">
      <c r="A94" s="26"/>
      <c r="B94" s="26"/>
      <c r="C94" s="26"/>
      <c r="D94" s="26"/>
    </row>
    <row r="95" spans="1:4">
      <c r="A95" s="26"/>
      <c r="B95" s="26"/>
      <c r="C95" s="26"/>
      <c r="D95" s="26"/>
    </row>
    <row r="96" spans="1:4">
      <c r="A96" s="26"/>
      <c r="B96" s="26"/>
      <c r="C96" s="26"/>
      <c r="D96" s="26"/>
    </row>
    <row r="97" spans="1:4">
      <c r="A97" s="26"/>
      <c r="B97" s="26"/>
      <c r="C97" s="26"/>
      <c r="D97" s="26"/>
    </row>
    <row r="98" spans="1:4">
      <c r="A98" s="26" t="s">
        <v>74</v>
      </c>
      <c r="B98" s="26"/>
      <c r="C98" s="26"/>
      <c r="D98" s="26"/>
    </row>
    <row r="99" spans="1:4">
      <c r="A99" s="32"/>
      <c r="B99" s="32"/>
      <c r="C99" s="32"/>
      <c r="D99" s="26"/>
    </row>
    <row r="100" spans="1:4">
      <c r="A100" s="26" t="s">
        <v>72</v>
      </c>
      <c r="B100" s="26"/>
      <c r="C100" s="26"/>
      <c r="D100" s="26"/>
    </row>
    <row r="101" spans="1:4">
      <c r="A101" s="32"/>
      <c r="B101" s="32"/>
      <c r="C101" s="32" t="s">
        <v>70</v>
      </c>
      <c r="D101" s="27" t="s">
        <v>85</v>
      </c>
    </row>
    <row r="102" spans="1:4">
      <c r="A102" s="26" t="s">
        <v>73</v>
      </c>
      <c r="B102" s="26"/>
      <c r="C102" s="26"/>
      <c r="D102" s="26"/>
    </row>
    <row r="103" spans="1:4">
      <c r="A103" s="46" t="s">
        <v>71</v>
      </c>
      <c r="B103" s="26"/>
      <c r="C103" s="26"/>
      <c r="D103" s="26"/>
    </row>
    <row r="104" spans="1:4">
      <c r="A104" s="32" t="s">
        <v>77</v>
      </c>
      <c r="B104" s="32"/>
      <c r="C104" s="32"/>
      <c r="D104" s="27"/>
    </row>
    <row r="105" spans="1:4">
      <c r="A105" s="32" t="s">
        <v>76</v>
      </c>
      <c r="B105" s="32"/>
      <c r="C105" s="32"/>
      <c r="D105" s="27"/>
    </row>
    <row r="106" spans="1:4">
      <c r="A106" s="26" t="s">
        <v>87</v>
      </c>
      <c r="B106" s="26"/>
      <c r="C106" s="26"/>
      <c r="D106" s="26"/>
    </row>
    <row r="107" spans="1:4">
      <c r="A107" s="46" t="s">
        <v>88</v>
      </c>
      <c r="B107" s="26"/>
      <c r="C107" s="26"/>
      <c r="D107" s="26"/>
    </row>
    <row r="108" spans="1:4">
      <c r="A108" s="31" t="s">
        <v>89</v>
      </c>
      <c r="B108" s="32"/>
      <c r="C108" s="32"/>
      <c r="D108" s="26"/>
    </row>
    <row r="109" spans="1:4">
      <c r="A109" s="28" t="s">
        <v>98</v>
      </c>
      <c r="B109" s="26"/>
      <c r="C109" s="26"/>
      <c r="D109" s="26"/>
    </row>
    <row r="110" spans="1:4">
      <c r="A110" s="27" t="s">
        <v>90</v>
      </c>
      <c r="B110" s="26"/>
      <c r="C110" s="26"/>
      <c r="D110" s="26"/>
    </row>
    <row r="111" spans="1:4">
      <c r="A111" s="27" t="s">
        <v>91</v>
      </c>
      <c r="B111" s="26"/>
      <c r="C111" s="26"/>
      <c r="D111" s="26"/>
    </row>
    <row r="112" spans="1:4">
      <c r="A112" s="27" t="s">
        <v>92</v>
      </c>
      <c r="B112" s="26"/>
      <c r="C112" s="26"/>
      <c r="D112" s="26"/>
    </row>
    <row r="113" spans="1:4">
      <c r="A113" s="27" t="s">
        <v>93</v>
      </c>
      <c r="B113" s="26"/>
      <c r="C113" s="26"/>
      <c r="D113" s="26"/>
    </row>
    <row r="114" spans="1:4">
      <c r="A114" s="27" t="s">
        <v>94</v>
      </c>
      <c r="B114" s="26"/>
      <c r="C114" s="26"/>
      <c r="D114" s="26"/>
    </row>
    <row r="115" spans="1:4">
      <c r="A115" s="27" t="s">
        <v>95</v>
      </c>
      <c r="B115" s="26"/>
      <c r="C115" s="26"/>
      <c r="D115" s="26"/>
    </row>
    <row r="116" spans="1:4">
      <c r="A116" s="27" t="s">
        <v>96</v>
      </c>
      <c r="B116" s="26"/>
      <c r="C116" s="26"/>
      <c r="D116" s="26"/>
    </row>
    <row r="117" spans="1:4">
      <c r="A117" s="27" t="s">
        <v>97</v>
      </c>
      <c r="B117" s="26"/>
      <c r="C117" s="26"/>
      <c r="D117" s="26"/>
    </row>
  </sheetData>
  <phoneticPr fontId="1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VÖST</vt:lpstr>
      <vt:lpstr>GuV VÖST</vt:lpstr>
      <vt:lpstr>Analyse VÖST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cp:lastPrinted>2016-11-02T16:25:29Z</cp:lastPrinted>
  <dcterms:created xsi:type="dcterms:W3CDTF">2014-10-21T15:14:15Z</dcterms:created>
  <dcterms:modified xsi:type="dcterms:W3CDTF">2021-09-17T20:03:12Z</dcterms:modified>
</cp:coreProperties>
</file>