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Google Drive/aktuelle Klassen/5HLW HLT WS 9 SS10/5HTA 2020_21/"/>
    </mc:Choice>
  </mc:AlternateContent>
  <xr:revisionPtr revIDLastSave="0" documentId="8_{F6B3011E-AF52-AB4E-91D5-E8DA79835AB4}" xr6:coauthVersionLast="46" xr6:coauthVersionMax="46" xr10:uidLastSave="{00000000-0000-0000-0000-000000000000}"/>
  <bookViews>
    <workbookView xWindow="2920" yWindow="460" windowWidth="27640" windowHeight="16640" xr2:uid="{4C4E8E61-D4D1-5942-BDBB-767C4A4DF8E4}"/>
  </bookViews>
  <sheets>
    <sheet name="Forellenfilet" sheetId="1" r:id="rId1"/>
    <sheet name="Kir del Sole" sheetId="3" r:id="rId2"/>
    <sheet name="Anemonencocktail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" l="1"/>
  <c r="E13" i="2"/>
  <c r="E25" i="2" s="1"/>
  <c r="E11" i="2"/>
  <c r="E3" i="2"/>
  <c r="E9" i="2"/>
  <c r="E8" i="2"/>
  <c r="E7" i="2"/>
  <c r="E6" i="2"/>
  <c r="E5" i="2"/>
  <c r="E4" i="2"/>
  <c r="E43" i="2"/>
  <c r="E38" i="2"/>
  <c r="E37" i="2"/>
  <c r="E35" i="2" s="1"/>
  <c r="E42" i="2" s="1"/>
  <c r="E44" i="2" s="1"/>
  <c r="E45" i="2" s="1"/>
  <c r="H7" i="3"/>
  <c r="H8" i="3"/>
  <c r="H9" i="3"/>
  <c r="H10" i="3"/>
  <c r="H11" i="3"/>
  <c r="H12" i="3"/>
  <c r="H13" i="3"/>
  <c r="H6" i="3"/>
  <c r="H14" i="3" s="1"/>
  <c r="H15" i="3" s="1"/>
  <c r="H16" i="3" s="1"/>
  <c r="F18" i="3" s="1"/>
  <c r="F30" i="3" s="1"/>
  <c r="F37" i="3" s="1"/>
  <c r="E44" i="1"/>
  <c r="E43" i="1"/>
  <c r="E45" i="1" s="1"/>
  <c r="E46" i="1" s="1"/>
  <c r="E36" i="1"/>
  <c r="E38" i="1"/>
  <c r="E39" i="1"/>
  <c r="F3" i="1"/>
  <c r="F4" i="1"/>
  <c r="F5" i="1"/>
  <c r="F6" i="1"/>
  <c r="F7" i="1"/>
  <c r="F8" i="1"/>
  <c r="F9" i="1"/>
  <c r="F10" i="1"/>
  <c r="E10" i="2" l="1"/>
  <c r="E14" i="2"/>
  <c r="E15" i="2"/>
  <c r="F19" i="3"/>
  <c r="F20" i="3" s="1"/>
  <c r="F11" i="1"/>
  <c r="F12" i="1" s="1"/>
  <c r="E14" i="1" s="1"/>
  <c r="E26" i="1" s="1"/>
  <c r="E16" i="2" l="1"/>
  <c r="E17" i="2"/>
  <c r="F21" i="3"/>
  <c r="F22" i="3" s="1"/>
  <c r="F29" i="3" s="1"/>
  <c r="E15" i="1"/>
  <c r="E16" i="1" s="1"/>
  <c r="E17" i="1" s="1"/>
  <c r="E18" i="1" s="1"/>
  <c r="E25" i="1" s="1"/>
  <c r="E27" i="1" s="1"/>
  <c r="E28" i="1" s="1"/>
  <c r="F31" i="3" l="1"/>
  <c r="F32" i="3" s="1"/>
  <c r="F36" i="3"/>
  <c r="F38" i="3" s="1"/>
  <c r="F39" i="3" s="1"/>
  <c r="E24" i="2"/>
  <c r="E26" i="2" s="1"/>
  <c r="E27" i="2" s="1"/>
  <c r="E18" i="2"/>
  <c r="E19" i="2" s="1"/>
  <c r="F23" i="3"/>
  <c r="F24" i="3" s="1"/>
  <c r="E19" i="1"/>
  <c r="E20" i="1" s="1"/>
  <c r="E21" i="1" s="1"/>
  <c r="E22" i="1" s="1"/>
  <c r="E20" i="2" l="1"/>
  <c r="E21" i="2" s="1"/>
  <c r="F25" i="3"/>
  <c r="F26" i="3"/>
</calcChain>
</file>

<file path=xl/sharedStrings.xml><?xml version="1.0" encoding="utf-8"?>
<sst xmlns="http://schemas.openxmlformats.org/spreadsheetml/2006/main" count="161" uniqueCount="78">
  <si>
    <t>Rezeptur</t>
  </si>
  <si>
    <t>Einheit</t>
  </si>
  <si>
    <t>Preis/Einheit</t>
  </si>
  <si>
    <t>2 cl  Cognac</t>
  </si>
  <si>
    <t>0,7 l  Flasche</t>
  </si>
  <si>
    <t>1 cl  Weinbrand</t>
  </si>
  <si>
    <t>1,0 l  Flasche</t>
  </si>
  <si>
    <t>1,5 cl  Cointreau</t>
  </si>
  <si>
    <t>0,75 l  Flasche</t>
  </si>
  <si>
    <t>1,5 dl  Ananassaft</t>
  </si>
  <si>
    <t>0,75l  Flasche</t>
  </si>
  <si>
    <t>¼  Orangenspalte</t>
  </si>
  <si>
    <t>1  Stück</t>
  </si>
  <si>
    <t xml:space="preserve">1  Dekorkirsche </t>
  </si>
  <si>
    <t>20 ml  Limettensirup</t>
  </si>
  <si>
    <t>WES</t>
  </si>
  <si>
    <t>GKZ</t>
  </si>
  <si>
    <t>SEKO</t>
  </si>
  <si>
    <t>Gewinnzuschlag</t>
  </si>
  <si>
    <t>Grundpreis</t>
  </si>
  <si>
    <t>BG</t>
  </si>
  <si>
    <t>Zwischensumme netto</t>
  </si>
  <si>
    <t>UST</t>
  </si>
  <si>
    <t>Abgabepreis</t>
  </si>
  <si>
    <t>Soll NRA</t>
  </si>
  <si>
    <t>GP</t>
  </si>
  <si>
    <t>Soll NRA €</t>
  </si>
  <si>
    <t>Soll NRA %</t>
  </si>
  <si>
    <t>a)</t>
  </si>
  <si>
    <t>b)</t>
  </si>
  <si>
    <t>nach 5% Schankverlust</t>
  </si>
  <si>
    <t>250g Forelle</t>
  </si>
  <si>
    <t>1kg Forelle</t>
  </si>
  <si>
    <t>10g Mehl</t>
  </si>
  <si>
    <t>1kg Mehl</t>
  </si>
  <si>
    <t>20 g butter</t>
  </si>
  <si>
    <t>1kg Butter</t>
  </si>
  <si>
    <t>5 g Petersilie</t>
  </si>
  <si>
    <t>1 kg Petersilie</t>
  </si>
  <si>
    <t>1/2 Zitrone</t>
  </si>
  <si>
    <t>Gewürze</t>
  </si>
  <si>
    <t>1 Garnitur Beilage</t>
  </si>
  <si>
    <t>c)</t>
  </si>
  <si>
    <t xml:space="preserve">               -  </t>
  </si>
  <si>
    <t>Forellenfilet</t>
  </si>
  <si>
    <t>1 L Olivenöl</t>
  </si>
  <si>
    <t>rd 19</t>
  </si>
  <si>
    <t>20 ml Olivenöl</t>
  </si>
  <si>
    <t>WES Summe</t>
  </si>
  <si>
    <t>Preis in € /Einheit</t>
  </si>
  <si>
    <t>Liter</t>
  </si>
  <si>
    <t>Bestandteil</t>
  </si>
  <si>
    <t>Ergebnis</t>
  </si>
  <si>
    <t>1/4l</t>
  </si>
  <si>
    <t>2dl</t>
  </si>
  <si>
    <t>2cl</t>
  </si>
  <si>
    <t>3cl</t>
  </si>
  <si>
    <t>1/4</t>
  </si>
  <si>
    <t>3ml</t>
  </si>
  <si>
    <t>8cl</t>
  </si>
  <si>
    <t>Prosecco</t>
  </si>
  <si>
    <t>Limoncello</t>
  </si>
  <si>
    <t>Batida de Coco</t>
  </si>
  <si>
    <t>Beefeater</t>
  </si>
  <si>
    <t>Zitrone</t>
  </si>
  <si>
    <t>Campari</t>
  </si>
  <si>
    <t>Nusslikär</t>
  </si>
  <si>
    <t>Mineralwasser</t>
  </si>
  <si>
    <t xml:space="preserve">Rezept </t>
  </si>
  <si>
    <t>für 4 Cocktails</t>
  </si>
  <si>
    <t>4 Cocktails</t>
  </si>
  <si>
    <t>1 Cocktail</t>
  </si>
  <si>
    <t>inkl. Schankverlust</t>
  </si>
  <si>
    <t>rd 6</t>
  </si>
  <si>
    <t>WES mit 5% Schankverlust</t>
  </si>
  <si>
    <t>rd8</t>
  </si>
  <si>
    <t xml:space="preserve">  </t>
  </si>
  <si>
    <t xml:space="preserve"> 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</si>
</sst>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9" formatCode="_-* #,##0.00\ _€_-;\-* #,##0.00\ _€_-;_-* &quot;-&quot;??\ _€_-;_-@_-"/>
    <numFmt numFmtId="172" formatCode="_-* #,##0.000_-;\-* #,##0.000_-;_-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u/>
      <sz val="10"/>
      <color rgb="FF000000"/>
      <name val="Arial"/>
      <family val="2"/>
    </font>
    <font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0" fillId="0" borderId="0" xfId="0" applyNumberFormat="1"/>
    <xf numFmtId="0" fontId="6" fillId="0" borderId="0" xfId="0" applyFont="1" applyFill="1" applyBorder="1" applyAlignment="1">
      <alignment vertical="center" wrapText="1"/>
    </xf>
    <xf numFmtId="9" fontId="0" fillId="0" borderId="0" xfId="0" applyNumberFormat="1"/>
    <xf numFmtId="43" fontId="0" fillId="0" borderId="0" xfId="1" applyFont="1"/>
    <xf numFmtId="0" fontId="7" fillId="0" borderId="0" xfId="0" applyFont="1"/>
    <xf numFmtId="43" fontId="0" fillId="0" borderId="0" xfId="0" applyNumberFormat="1"/>
    <xf numFmtId="169" fontId="0" fillId="0" borderId="0" xfId="0" applyNumberFormat="1"/>
    <xf numFmtId="43" fontId="2" fillId="0" borderId="0" xfId="0" applyNumberFormat="1" applyFont="1"/>
    <xf numFmtId="43" fontId="2" fillId="0" borderId="0" xfId="1" applyFont="1"/>
    <xf numFmtId="9" fontId="2" fillId="3" borderId="0" xfId="2" applyFont="1" applyFill="1"/>
    <xf numFmtId="43" fontId="2" fillId="3" borderId="0" xfId="1" applyFont="1" applyFill="1"/>
    <xf numFmtId="2" fontId="0" fillId="0" borderId="0" xfId="0" applyNumberFormat="1"/>
    <xf numFmtId="2" fontId="2" fillId="0" borderId="0" xfId="0" applyNumberFormat="1" applyFont="1"/>
    <xf numFmtId="0" fontId="8" fillId="0" borderId="0" xfId="0" applyFont="1" applyAlignment="1">
      <alignment vertical="center" wrapText="1"/>
    </xf>
    <xf numFmtId="0" fontId="9" fillId="0" borderId="0" xfId="0" applyFont="1"/>
    <xf numFmtId="43" fontId="9" fillId="0" borderId="0" xfId="0" applyNumberFormat="1" applyFont="1"/>
    <xf numFmtId="0" fontId="10" fillId="0" borderId="0" xfId="0" applyFont="1" applyAlignment="1">
      <alignment vertical="center" wrapText="1"/>
    </xf>
    <xf numFmtId="10" fontId="9" fillId="0" borderId="0" xfId="0" applyNumberFormat="1" applyFont="1"/>
    <xf numFmtId="0" fontId="11" fillId="0" borderId="0" xfId="0" applyFont="1"/>
    <xf numFmtId="9" fontId="9" fillId="0" borderId="0" xfId="0" applyNumberFormat="1" applyFont="1"/>
    <xf numFmtId="43" fontId="12" fillId="0" borderId="0" xfId="0" applyNumberFormat="1" applyFont="1"/>
    <xf numFmtId="43" fontId="12" fillId="4" borderId="0" xfId="0" applyNumberFormat="1" applyFont="1" applyFill="1"/>
    <xf numFmtId="43" fontId="5" fillId="0" borderId="4" xfId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6" xfId="0" applyBorder="1"/>
    <xf numFmtId="43" fontId="0" fillId="0" borderId="6" xfId="1" applyFont="1" applyBorder="1"/>
    <xf numFmtId="16" fontId="0" fillId="0" borderId="6" xfId="0" quotePrefix="1" applyNumberFormat="1" applyBorder="1"/>
    <xf numFmtId="43" fontId="2" fillId="0" borderId="6" xfId="1" applyFont="1" applyBorder="1"/>
    <xf numFmtId="0" fontId="0" fillId="0" borderId="7" xfId="0" applyFill="1" applyBorder="1"/>
    <xf numFmtId="0" fontId="4" fillId="2" borderId="8" xfId="0" applyFont="1" applyFill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172" fontId="0" fillId="0" borderId="6" xfId="1" applyNumberFormat="1" applyFont="1" applyBorder="1"/>
    <xf numFmtId="172" fontId="0" fillId="0" borderId="0" xfId="1" applyNumberFormat="1" applyFont="1"/>
    <xf numFmtId="169" fontId="0" fillId="0" borderId="6" xfId="0" applyNumberFormat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F139-250F-BA41-BED7-8BE0E5CB446A}">
  <dimension ref="A1:F46"/>
  <sheetViews>
    <sheetView tabSelected="1" workbookViewId="0">
      <selection activeCell="C25" sqref="C25"/>
    </sheetView>
  </sheetViews>
  <sheetFormatPr baseColWidth="10" defaultRowHeight="16" x14ac:dyDescent="0.2"/>
  <cols>
    <col min="2" max="2" width="19.6640625" customWidth="1"/>
    <col min="3" max="3" width="24.83203125" customWidth="1"/>
    <col min="4" max="4" width="20.83203125" customWidth="1"/>
  </cols>
  <sheetData>
    <row r="1" spans="1:6" ht="17" thickBot="1" x14ac:dyDescent="0.25"/>
    <row r="2" spans="1:6" ht="20" customHeight="1" thickBot="1" x14ac:dyDescent="0.25">
      <c r="B2" s="1" t="s">
        <v>0</v>
      </c>
      <c r="C2" s="2" t="s">
        <v>1</v>
      </c>
      <c r="D2" s="31" t="s">
        <v>49</v>
      </c>
      <c r="E2" s="2" t="s">
        <v>15</v>
      </c>
      <c r="F2" t="s">
        <v>44</v>
      </c>
    </row>
    <row r="3" spans="1:6" ht="20" customHeight="1" thickBot="1" x14ac:dyDescent="0.25">
      <c r="B3" s="3" t="s">
        <v>31</v>
      </c>
      <c r="C3" s="4" t="s">
        <v>32</v>
      </c>
      <c r="D3" s="30">
        <v>9.52</v>
      </c>
      <c r="E3" s="5"/>
      <c r="F3" s="19">
        <f>D3/1000*250</f>
        <v>2.38</v>
      </c>
    </row>
    <row r="4" spans="1:6" ht="20" customHeight="1" thickBot="1" x14ac:dyDescent="0.25">
      <c r="B4" s="3" t="s">
        <v>47</v>
      </c>
      <c r="C4" s="4" t="s">
        <v>45</v>
      </c>
      <c r="D4" s="30">
        <v>5.9</v>
      </c>
      <c r="E4" s="5"/>
      <c r="F4" s="19">
        <f>D4/1000*20</f>
        <v>0.11800000000000002</v>
      </c>
    </row>
    <row r="5" spans="1:6" ht="20" customHeight="1" thickBot="1" x14ac:dyDescent="0.25">
      <c r="B5" s="3" t="s">
        <v>33</v>
      </c>
      <c r="C5" s="4" t="s">
        <v>34</v>
      </c>
      <c r="D5" s="30">
        <v>0.9</v>
      </c>
      <c r="E5" s="5"/>
      <c r="F5" s="19">
        <f>D5/1000*10</f>
        <v>8.9999999999999993E-3</v>
      </c>
    </row>
    <row r="6" spans="1:6" ht="20" customHeight="1" thickBot="1" x14ac:dyDescent="0.25">
      <c r="B6" s="3" t="s">
        <v>35</v>
      </c>
      <c r="C6" s="4" t="s">
        <v>36</v>
      </c>
      <c r="D6" s="30">
        <v>5.15</v>
      </c>
      <c r="E6" s="5"/>
      <c r="F6" s="19">
        <f>D6/1000*20</f>
        <v>0.10300000000000001</v>
      </c>
    </row>
    <row r="7" spans="1:6" ht="20" customHeight="1" thickBot="1" x14ac:dyDescent="0.25">
      <c r="B7" s="3" t="s">
        <v>37</v>
      </c>
      <c r="C7" s="4" t="s">
        <v>38</v>
      </c>
      <c r="D7" s="30">
        <v>3.6</v>
      </c>
      <c r="E7" s="5"/>
      <c r="F7" s="19">
        <f>D7/1000*5</f>
        <v>1.7999999999999999E-2</v>
      </c>
    </row>
    <row r="8" spans="1:6" ht="20" customHeight="1" thickBot="1" x14ac:dyDescent="0.25">
      <c r="B8" s="3" t="s">
        <v>39</v>
      </c>
      <c r="C8" s="4" t="s">
        <v>12</v>
      </c>
      <c r="D8" s="30">
        <v>0.3</v>
      </c>
      <c r="E8" s="5"/>
      <c r="F8" s="19">
        <f>D8/2</f>
        <v>0.15</v>
      </c>
    </row>
    <row r="9" spans="1:6" ht="20" customHeight="1" thickBot="1" x14ac:dyDescent="0.25">
      <c r="B9" s="3" t="s">
        <v>40</v>
      </c>
      <c r="C9" s="4"/>
      <c r="D9" s="30">
        <v>0.1</v>
      </c>
      <c r="E9" s="5"/>
      <c r="F9" s="19">
        <f>D9</f>
        <v>0.1</v>
      </c>
    </row>
    <row r="10" spans="1:6" ht="20" customHeight="1" thickBot="1" x14ac:dyDescent="0.25">
      <c r="B10" s="3" t="s">
        <v>41</v>
      </c>
      <c r="C10" s="4"/>
      <c r="D10" s="30">
        <v>3.5</v>
      </c>
      <c r="E10" s="5"/>
      <c r="F10" s="19">
        <f>D10</f>
        <v>3.5</v>
      </c>
    </row>
    <row r="11" spans="1:6" ht="17" thickBot="1" x14ac:dyDescent="0.25">
      <c r="B11" s="6" t="s">
        <v>48</v>
      </c>
      <c r="E11" s="32"/>
      <c r="F11" s="20">
        <f>SUM(F3:F10)</f>
        <v>6.3780000000000001</v>
      </c>
    </row>
    <row r="12" spans="1:6" ht="17" thickBot="1" x14ac:dyDescent="0.25">
      <c r="B12" s="6" t="s">
        <v>48</v>
      </c>
      <c r="C12" s="7" t="s">
        <v>30</v>
      </c>
      <c r="E12" s="32"/>
      <c r="F12" s="11">
        <f>F11/0.95</f>
        <v>6.7136842105263161</v>
      </c>
    </row>
    <row r="14" spans="1:6" x14ac:dyDescent="0.2">
      <c r="A14" t="s">
        <v>28</v>
      </c>
      <c r="B14" s="7" t="s">
        <v>15</v>
      </c>
      <c r="E14" s="11">
        <f>F12</f>
        <v>6.7136842105263161</v>
      </c>
    </row>
    <row r="15" spans="1:6" x14ac:dyDescent="0.2">
      <c r="B15" s="9" t="s">
        <v>16</v>
      </c>
      <c r="D15" s="8">
        <v>1.36</v>
      </c>
      <c r="E15" s="11">
        <f>E14*D15</f>
        <v>9.13061052631579</v>
      </c>
    </row>
    <row r="16" spans="1:6" x14ac:dyDescent="0.2">
      <c r="B16" s="7" t="s">
        <v>17</v>
      </c>
      <c r="E16" s="11">
        <f>E14+E15</f>
        <v>15.844294736842105</v>
      </c>
    </row>
    <row r="17" spans="1:6" x14ac:dyDescent="0.2">
      <c r="B17" s="12" t="s">
        <v>18</v>
      </c>
      <c r="D17" s="10">
        <v>0.1</v>
      </c>
      <c r="E17" s="11">
        <f>E16*D17</f>
        <v>1.5844294736842106</v>
      </c>
    </row>
    <row r="18" spans="1:6" x14ac:dyDescent="0.2">
      <c r="B18" t="s">
        <v>19</v>
      </c>
      <c r="E18" s="16">
        <f>E16+E17</f>
        <v>17.428724210526315</v>
      </c>
    </row>
    <row r="19" spans="1:6" x14ac:dyDescent="0.2">
      <c r="B19" s="12" t="s">
        <v>20</v>
      </c>
      <c r="D19" s="10">
        <v>0</v>
      </c>
      <c r="E19" s="11">
        <f>E18*D19</f>
        <v>0</v>
      </c>
    </row>
    <row r="20" spans="1:6" x14ac:dyDescent="0.2">
      <c r="B20" t="s">
        <v>21</v>
      </c>
      <c r="E20" s="11">
        <f>E18+E19</f>
        <v>17.428724210526315</v>
      </c>
    </row>
    <row r="21" spans="1:6" x14ac:dyDescent="0.2">
      <c r="B21" s="12" t="s">
        <v>22</v>
      </c>
      <c r="D21" s="10">
        <v>0.05</v>
      </c>
      <c r="E21" s="11">
        <f>E20*D21</f>
        <v>0.87143621052631581</v>
      </c>
    </row>
    <row r="22" spans="1:6" x14ac:dyDescent="0.2">
      <c r="B22" t="s">
        <v>23</v>
      </c>
      <c r="E22" s="18">
        <f>E20+E21</f>
        <v>18.300160421052631</v>
      </c>
      <c r="F22" t="s">
        <v>46</v>
      </c>
    </row>
    <row r="24" spans="1:6" x14ac:dyDescent="0.2">
      <c r="A24" t="s">
        <v>29</v>
      </c>
      <c r="B24" t="s">
        <v>24</v>
      </c>
    </row>
    <row r="25" spans="1:6" x14ac:dyDescent="0.2">
      <c r="B25" t="s">
        <v>25</v>
      </c>
      <c r="E25" s="15">
        <f>E18</f>
        <v>17.428724210526315</v>
      </c>
    </row>
    <row r="26" spans="1:6" x14ac:dyDescent="0.2">
      <c r="B26" t="s">
        <v>15</v>
      </c>
      <c r="E26" s="13">
        <f>-E14</f>
        <v>-6.7136842105263161</v>
      </c>
    </row>
    <row r="27" spans="1:6" x14ac:dyDescent="0.2">
      <c r="B27" t="s">
        <v>26</v>
      </c>
      <c r="E27" s="14">
        <f>E25+E26</f>
        <v>10.715039999999998</v>
      </c>
    </row>
    <row r="28" spans="1:6" x14ac:dyDescent="0.2">
      <c r="B28" t="s">
        <v>27</v>
      </c>
      <c r="E28" s="17">
        <f>E27/E26*-1</f>
        <v>1.5959999999999996</v>
      </c>
    </row>
    <row r="31" spans="1:6" x14ac:dyDescent="0.2">
      <c r="E31" s="15"/>
    </row>
    <row r="32" spans="1:6" x14ac:dyDescent="0.2">
      <c r="A32" t="s">
        <v>42</v>
      </c>
      <c r="B32" s="21" t="s">
        <v>15</v>
      </c>
      <c r="C32" s="22"/>
      <c r="D32" s="22"/>
      <c r="E32" s="23">
        <v>6.65</v>
      </c>
    </row>
    <row r="33" spans="2:5" x14ac:dyDescent="0.2">
      <c r="B33" s="24" t="s">
        <v>16</v>
      </c>
      <c r="C33" s="22"/>
      <c r="D33" s="25"/>
      <c r="E33" s="23"/>
    </row>
    <row r="34" spans="2:5" x14ac:dyDescent="0.2">
      <c r="B34" s="21" t="s">
        <v>17</v>
      </c>
      <c r="C34" s="22"/>
      <c r="D34" s="22"/>
      <c r="E34" s="23"/>
    </row>
    <row r="35" spans="2:5" x14ac:dyDescent="0.2">
      <c r="B35" s="26" t="s">
        <v>18</v>
      </c>
      <c r="C35" s="22"/>
      <c r="D35" s="27"/>
      <c r="E35" s="23"/>
    </row>
    <row r="36" spans="2:5" x14ac:dyDescent="0.2">
      <c r="B36" s="22" t="s">
        <v>19</v>
      </c>
      <c r="C36" s="22"/>
      <c r="D36" s="22"/>
      <c r="E36" s="28">
        <f>E38</f>
        <v>15.238095238095239</v>
      </c>
    </row>
    <row r="37" spans="2:5" x14ac:dyDescent="0.2">
      <c r="B37" s="26" t="s">
        <v>20</v>
      </c>
      <c r="C37" s="22"/>
      <c r="D37" s="27">
        <v>0</v>
      </c>
      <c r="E37" s="23" t="s">
        <v>43</v>
      </c>
    </row>
    <row r="38" spans="2:5" x14ac:dyDescent="0.2">
      <c r="B38" s="22" t="s">
        <v>21</v>
      </c>
      <c r="C38" s="22"/>
      <c r="D38" s="22"/>
      <c r="E38" s="23">
        <f>E40/105*100</f>
        <v>15.238095238095239</v>
      </c>
    </row>
    <row r="39" spans="2:5" x14ac:dyDescent="0.2">
      <c r="B39" s="26" t="s">
        <v>22</v>
      </c>
      <c r="C39" s="22"/>
      <c r="D39" s="27">
        <v>0.05</v>
      </c>
      <c r="E39" s="23">
        <f>E40/105*5</f>
        <v>0.76190476190476197</v>
      </c>
    </row>
    <row r="40" spans="2:5" x14ac:dyDescent="0.2">
      <c r="B40" s="22" t="s">
        <v>23</v>
      </c>
      <c r="C40" s="22"/>
      <c r="D40" s="22"/>
      <c r="E40" s="29">
        <v>16</v>
      </c>
    </row>
    <row r="42" spans="2:5" x14ac:dyDescent="0.2">
      <c r="B42" t="s">
        <v>24</v>
      </c>
    </row>
    <row r="43" spans="2:5" x14ac:dyDescent="0.2">
      <c r="B43" t="s">
        <v>25</v>
      </c>
      <c r="E43" s="15">
        <f>E36</f>
        <v>15.238095238095239</v>
      </c>
    </row>
    <row r="44" spans="2:5" x14ac:dyDescent="0.2">
      <c r="B44" t="s">
        <v>15</v>
      </c>
      <c r="E44" s="13">
        <f>-E32</f>
        <v>-6.65</v>
      </c>
    </row>
    <row r="45" spans="2:5" x14ac:dyDescent="0.2">
      <c r="B45" t="s">
        <v>26</v>
      </c>
      <c r="E45" s="14">
        <f>E43+E44</f>
        <v>8.5880952380952387</v>
      </c>
    </row>
    <row r="46" spans="2:5" x14ac:dyDescent="0.2">
      <c r="B46" t="s">
        <v>27</v>
      </c>
      <c r="E46" s="17">
        <f>E45/E44*-1</f>
        <v>1.2914428929466524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AAAE4-3679-F142-B502-39F17B4FB660}">
  <dimension ref="B3:H39"/>
  <sheetViews>
    <sheetView workbookViewId="0">
      <selection activeCell="H25" sqref="H25"/>
    </sheetView>
  </sheetViews>
  <sheetFormatPr baseColWidth="10" defaultRowHeight="16" x14ac:dyDescent="0.2"/>
  <cols>
    <col min="4" max="4" width="13.33203125" customWidth="1"/>
  </cols>
  <sheetData>
    <row r="3" spans="2:8" x14ac:dyDescent="0.2">
      <c r="B3" t="s">
        <v>68</v>
      </c>
      <c r="C3" t="s">
        <v>69</v>
      </c>
    </row>
    <row r="5" spans="2:8" x14ac:dyDescent="0.2">
      <c r="B5" s="33" t="s">
        <v>15</v>
      </c>
      <c r="C5" s="33" t="s">
        <v>50</v>
      </c>
      <c r="D5" s="33" t="s">
        <v>51</v>
      </c>
      <c r="E5" s="33" t="s">
        <v>1</v>
      </c>
      <c r="F5" s="33" t="s">
        <v>2</v>
      </c>
      <c r="G5" s="33" t="s">
        <v>52</v>
      </c>
      <c r="H5" s="33" t="s">
        <v>52</v>
      </c>
    </row>
    <row r="6" spans="2:8" x14ac:dyDescent="0.2">
      <c r="B6" s="33" t="s">
        <v>53</v>
      </c>
      <c r="C6" s="33">
        <v>0.25</v>
      </c>
      <c r="D6" s="33" t="s">
        <v>60</v>
      </c>
      <c r="E6" s="33">
        <v>0.75</v>
      </c>
      <c r="F6" s="33">
        <v>6.2</v>
      </c>
      <c r="G6" s="34"/>
      <c r="H6" s="34">
        <f>F6/E6*C6</f>
        <v>2.0666666666666669</v>
      </c>
    </row>
    <row r="7" spans="2:8" x14ac:dyDescent="0.2">
      <c r="B7" s="33" t="s">
        <v>54</v>
      </c>
      <c r="C7" s="33">
        <v>0.2</v>
      </c>
      <c r="D7" s="33" t="s">
        <v>61</v>
      </c>
      <c r="E7" s="33">
        <v>0.5</v>
      </c>
      <c r="F7" s="33">
        <v>8.4</v>
      </c>
      <c r="G7" s="34"/>
      <c r="H7" s="34">
        <f>F7/E7*C7</f>
        <v>3.3600000000000003</v>
      </c>
    </row>
    <row r="8" spans="2:8" x14ac:dyDescent="0.2">
      <c r="B8" s="33" t="s">
        <v>55</v>
      </c>
      <c r="C8" s="33">
        <v>0.02</v>
      </c>
      <c r="D8" s="33" t="s">
        <v>62</v>
      </c>
      <c r="E8" s="33">
        <v>0.7</v>
      </c>
      <c r="F8" s="33">
        <v>8.3000000000000007</v>
      </c>
      <c r="G8" s="34"/>
      <c r="H8" s="34">
        <f>F8/E8*C8</f>
        <v>0.23714285714285718</v>
      </c>
    </row>
    <row r="9" spans="2:8" x14ac:dyDescent="0.2">
      <c r="B9" s="33" t="s">
        <v>56</v>
      </c>
      <c r="C9" s="33">
        <v>0.03</v>
      </c>
      <c r="D9" s="33" t="s">
        <v>63</v>
      </c>
      <c r="E9" s="33">
        <v>0.7</v>
      </c>
      <c r="F9" s="33">
        <v>12.2</v>
      </c>
      <c r="G9" s="34"/>
      <c r="H9" s="34">
        <f>F9/E9*C9</f>
        <v>0.5228571428571428</v>
      </c>
    </row>
    <row r="10" spans="2:8" x14ac:dyDescent="0.2">
      <c r="B10" s="35" t="s">
        <v>57</v>
      </c>
      <c r="C10" s="33">
        <v>0.25</v>
      </c>
      <c r="D10" s="33" t="s">
        <v>64</v>
      </c>
      <c r="E10" s="33">
        <v>1</v>
      </c>
      <c r="F10" s="33">
        <v>0.25</v>
      </c>
      <c r="G10" s="34"/>
      <c r="H10" s="34">
        <f>F10/E10*C10</f>
        <v>6.25E-2</v>
      </c>
    </row>
    <row r="11" spans="2:8" x14ac:dyDescent="0.2">
      <c r="B11" s="33" t="s">
        <v>54</v>
      </c>
      <c r="C11" s="33">
        <v>0.2</v>
      </c>
      <c r="D11" s="33" t="s">
        <v>65</v>
      </c>
      <c r="E11" s="33">
        <v>0.2</v>
      </c>
      <c r="F11" s="33">
        <v>1.28</v>
      </c>
      <c r="G11" s="34"/>
      <c r="H11" s="34">
        <f>F11/E11*C11</f>
        <v>1.28</v>
      </c>
    </row>
    <row r="12" spans="2:8" x14ac:dyDescent="0.2">
      <c r="B12" s="33" t="s">
        <v>58</v>
      </c>
      <c r="C12" s="33">
        <v>3.0000000000000001E-3</v>
      </c>
      <c r="D12" s="33" t="s">
        <v>66</v>
      </c>
      <c r="E12" s="33">
        <v>0.33</v>
      </c>
      <c r="F12" s="33">
        <v>4.82</v>
      </c>
      <c r="G12" s="34"/>
      <c r="H12" s="34">
        <f>F12/E12*C12</f>
        <v>4.3818181818181819E-2</v>
      </c>
    </row>
    <row r="13" spans="2:8" x14ac:dyDescent="0.2">
      <c r="B13" s="33" t="s">
        <v>59</v>
      </c>
      <c r="C13" s="33">
        <v>0.08</v>
      </c>
      <c r="D13" s="33" t="s">
        <v>67</v>
      </c>
      <c r="E13" s="33">
        <v>1</v>
      </c>
      <c r="F13" s="33">
        <v>0.42</v>
      </c>
      <c r="G13" s="34"/>
      <c r="H13" s="34">
        <f>F13/E13*C13</f>
        <v>3.3599999999999998E-2</v>
      </c>
    </row>
    <row r="14" spans="2:8" x14ac:dyDescent="0.2">
      <c r="B14" s="33" t="s">
        <v>70</v>
      </c>
      <c r="C14" s="33"/>
      <c r="D14" s="33"/>
      <c r="E14" s="33"/>
      <c r="F14" s="33"/>
      <c r="G14" s="36"/>
      <c r="H14" s="36">
        <f>SUM(H6:H13)</f>
        <v>7.6065848484848502</v>
      </c>
    </row>
    <row r="15" spans="2:8" x14ac:dyDescent="0.2">
      <c r="B15" s="37" t="s">
        <v>71</v>
      </c>
      <c r="G15" s="42"/>
      <c r="H15" s="14">
        <f>H14/4</f>
        <v>1.9016462121212125</v>
      </c>
    </row>
    <row r="16" spans="2:8" x14ac:dyDescent="0.2">
      <c r="B16" s="37" t="s">
        <v>72</v>
      </c>
      <c r="G16" s="42"/>
      <c r="H16" s="14">
        <f>H15/0.96</f>
        <v>1.9808814709595965</v>
      </c>
    </row>
    <row r="18" spans="2:7" x14ac:dyDescent="0.2">
      <c r="B18" t="s">
        <v>28</v>
      </c>
      <c r="C18" s="7" t="s">
        <v>15</v>
      </c>
      <c r="F18" s="11">
        <f>H16</f>
        <v>1.9808814709595965</v>
      </c>
      <c r="G18" t="s">
        <v>76</v>
      </c>
    </row>
    <row r="19" spans="2:7" x14ac:dyDescent="0.2">
      <c r="C19" s="9" t="s">
        <v>16</v>
      </c>
      <c r="E19" s="8">
        <v>1.1259999999999999</v>
      </c>
      <c r="F19" s="11">
        <f>F18*E19</f>
        <v>2.2304725363005056</v>
      </c>
    </row>
    <row r="20" spans="2:7" x14ac:dyDescent="0.2">
      <c r="C20" s="7" t="s">
        <v>17</v>
      </c>
      <c r="F20" s="11">
        <f>F18+F19</f>
        <v>4.2113540072601019</v>
      </c>
    </row>
    <row r="21" spans="2:7" x14ac:dyDescent="0.2">
      <c r="C21" s="12" t="s">
        <v>18</v>
      </c>
      <c r="E21" s="10">
        <v>0.32</v>
      </c>
      <c r="F21" s="11">
        <f>F20*E21</f>
        <v>1.3476332823232327</v>
      </c>
    </row>
    <row r="22" spans="2:7" x14ac:dyDescent="0.2">
      <c r="C22" t="s">
        <v>19</v>
      </c>
      <c r="F22" s="16">
        <f>F20+F21</f>
        <v>5.5589872895833343</v>
      </c>
    </row>
    <row r="23" spans="2:7" x14ac:dyDescent="0.2">
      <c r="C23" s="12" t="s">
        <v>20</v>
      </c>
      <c r="E23" s="10">
        <v>0</v>
      </c>
      <c r="F23" s="11">
        <f>F22*E23</f>
        <v>0</v>
      </c>
    </row>
    <row r="24" spans="2:7" x14ac:dyDescent="0.2">
      <c r="C24" t="s">
        <v>21</v>
      </c>
      <c r="F24" s="11">
        <f>F22+F23</f>
        <v>5.5589872895833343</v>
      </c>
    </row>
    <row r="25" spans="2:7" x14ac:dyDescent="0.2">
      <c r="C25" s="12" t="s">
        <v>22</v>
      </c>
      <c r="E25" s="10">
        <v>0.05</v>
      </c>
      <c r="F25" s="11">
        <f>F24*E25</f>
        <v>0.27794936447916674</v>
      </c>
    </row>
    <row r="26" spans="2:7" x14ac:dyDescent="0.2">
      <c r="C26" t="s">
        <v>23</v>
      </c>
      <c r="F26" s="18">
        <f>F24+F25</f>
        <v>5.8369366540625007</v>
      </c>
      <c r="G26" t="s">
        <v>73</v>
      </c>
    </row>
    <row r="28" spans="2:7" x14ac:dyDescent="0.2">
      <c r="B28" t="s">
        <v>29</v>
      </c>
      <c r="C28" t="s">
        <v>24</v>
      </c>
    </row>
    <row r="29" spans="2:7" x14ac:dyDescent="0.2">
      <c r="C29" t="s">
        <v>25</v>
      </c>
      <c r="F29" s="15">
        <f>F22</f>
        <v>5.5589872895833343</v>
      </c>
    </row>
    <row r="30" spans="2:7" x14ac:dyDescent="0.2">
      <c r="C30" t="s">
        <v>15</v>
      </c>
      <c r="F30" s="13">
        <f>-F18</f>
        <v>-1.9808814709595965</v>
      </c>
    </row>
    <row r="31" spans="2:7" x14ac:dyDescent="0.2">
      <c r="C31" t="s">
        <v>26</v>
      </c>
      <c r="F31" s="14">
        <f>F29+F30</f>
        <v>3.5781058186237376</v>
      </c>
    </row>
    <row r="32" spans="2:7" x14ac:dyDescent="0.2">
      <c r="C32" t="s">
        <v>27</v>
      </c>
      <c r="F32" s="17">
        <f>F31/F30*-1</f>
        <v>1.8063199999999995</v>
      </c>
    </row>
    <row r="35" spans="2:6" x14ac:dyDescent="0.2">
      <c r="B35" t="s">
        <v>42</v>
      </c>
      <c r="C35" t="s">
        <v>24</v>
      </c>
    </row>
    <row r="36" spans="2:6" x14ac:dyDescent="0.2">
      <c r="C36" t="s">
        <v>25</v>
      </c>
      <c r="F36" s="15">
        <f>F29</f>
        <v>5.5589872895833343</v>
      </c>
    </row>
    <row r="37" spans="2:6" x14ac:dyDescent="0.2">
      <c r="C37" t="s">
        <v>15</v>
      </c>
      <c r="F37" s="13">
        <f>F30*2</f>
        <v>-3.9617629419191931</v>
      </c>
    </row>
    <row r="38" spans="2:6" x14ac:dyDescent="0.2">
      <c r="C38" t="s">
        <v>26</v>
      </c>
      <c r="F38" s="14">
        <f>F36+F37</f>
        <v>1.5972243476641412</v>
      </c>
    </row>
    <row r="39" spans="2:6" x14ac:dyDescent="0.2">
      <c r="C39" t="s">
        <v>27</v>
      </c>
      <c r="F39" s="17">
        <f>F38/F37*-1</f>
        <v>0.40315999999999985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99232-5E2E-C745-AAD0-7B7F5AEDFB85}">
  <dimension ref="A1:U46"/>
  <sheetViews>
    <sheetView zoomScale="76" zoomScaleNormal="76" workbookViewId="0">
      <selection activeCell="I30" sqref="I30"/>
    </sheetView>
  </sheetViews>
  <sheetFormatPr baseColWidth="10" defaultRowHeight="16" x14ac:dyDescent="0.2"/>
  <cols>
    <col min="2" max="4" width="20.83203125" customWidth="1"/>
  </cols>
  <sheetData>
    <row r="1" spans="1:5" ht="17" thickBot="1" x14ac:dyDescent="0.25"/>
    <row r="2" spans="1:5" ht="21" customHeight="1" thickBot="1" x14ac:dyDescent="0.25">
      <c r="B2" s="1" t="s">
        <v>0</v>
      </c>
      <c r="C2" s="2" t="s">
        <v>1</v>
      </c>
      <c r="D2" s="38" t="s">
        <v>2</v>
      </c>
      <c r="E2" s="33" t="s">
        <v>15</v>
      </c>
    </row>
    <row r="3" spans="1:5" ht="21" customHeight="1" thickBot="1" x14ac:dyDescent="0.25">
      <c r="B3" s="3" t="s">
        <v>3</v>
      </c>
      <c r="C3" s="4" t="s">
        <v>4</v>
      </c>
      <c r="D3" s="39">
        <v>18.5</v>
      </c>
      <c r="E3" s="40">
        <f>D3/700*20</f>
        <v>0.52857142857142858</v>
      </c>
    </row>
    <row r="4" spans="1:5" ht="21" customHeight="1" thickBot="1" x14ac:dyDescent="0.25">
      <c r="B4" s="3" t="s">
        <v>5</v>
      </c>
      <c r="C4" s="4" t="s">
        <v>6</v>
      </c>
      <c r="D4" s="39">
        <v>12.4</v>
      </c>
      <c r="E4" s="40">
        <f>D4/1000*10</f>
        <v>0.124</v>
      </c>
    </row>
    <row r="5" spans="1:5" ht="21" customHeight="1" thickBot="1" x14ac:dyDescent="0.25">
      <c r="B5" s="3" t="s">
        <v>7</v>
      </c>
      <c r="C5" s="4" t="s">
        <v>8</v>
      </c>
      <c r="D5" s="39">
        <v>16.3</v>
      </c>
      <c r="E5" s="40">
        <f>D5/750*15</f>
        <v>0.32600000000000001</v>
      </c>
    </row>
    <row r="6" spans="1:5" ht="21" customHeight="1" thickBot="1" x14ac:dyDescent="0.25">
      <c r="B6" s="3" t="s">
        <v>9</v>
      </c>
      <c r="C6" s="4" t="s">
        <v>6</v>
      </c>
      <c r="D6" s="39">
        <v>1.1000000000000001</v>
      </c>
      <c r="E6" s="40">
        <f>D6/1000*150</f>
        <v>0.16500000000000001</v>
      </c>
    </row>
    <row r="7" spans="1:5" ht="21" customHeight="1" thickBot="1" x14ac:dyDescent="0.25">
      <c r="B7" s="3" t="s">
        <v>14</v>
      </c>
      <c r="C7" s="4" t="s">
        <v>10</v>
      </c>
      <c r="D7" s="39">
        <v>3.1</v>
      </c>
      <c r="E7" s="40">
        <f>D7/750*20</f>
        <v>8.2666666666666666E-2</v>
      </c>
    </row>
    <row r="8" spans="1:5" ht="21" customHeight="1" thickBot="1" x14ac:dyDescent="0.25">
      <c r="B8" s="3" t="s">
        <v>11</v>
      </c>
      <c r="C8" s="4" t="s">
        <v>12</v>
      </c>
      <c r="D8" s="39">
        <v>0.35</v>
      </c>
      <c r="E8" s="40">
        <f>D8</f>
        <v>0.35</v>
      </c>
    </row>
    <row r="9" spans="1:5" ht="21" customHeight="1" thickBot="1" x14ac:dyDescent="0.25">
      <c r="B9" s="3" t="s">
        <v>13</v>
      </c>
      <c r="C9" s="4" t="s">
        <v>12</v>
      </c>
      <c r="D9" s="39">
        <v>0.12</v>
      </c>
      <c r="E9" s="40">
        <f>D9</f>
        <v>0.12</v>
      </c>
    </row>
    <row r="10" spans="1:5" x14ac:dyDescent="0.2">
      <c r="B10" s="6" t="s">
        <v>15</v>
      </c>
      <c r="E10" s="41">
        <f>SUM(E3:E9)</f>
        <v>1.6962380952380953</v>
      </c>
    </row>
    <row r="11" spans="1:5" ht="28" x14ac:dyDescent="0.2">
      <c r="B11" s="6" t="s">
        <v>74</v>
      </c>
      <c r="E11" s="41">
        <f>E10/0.95</f>
        <v>1.7855137844611531</v>
      </c>
    </row>
    <row r="12" spans="1:5" x14ac:dyDescent="0.2">
      <c r="E12" s="41"/>
    </row>
    <row r="13" spans="1:5" x14ac:dyDescent="0.2">
      <c r="A13" t="s">
        <v>28</v>
      </c>
      <c r="B13" s="7" t="s">
        <v>15</v>
      </c>
      <c r="E13" s="11">
        <f>E11</f>
        <v>1.7855137844611531</v>
      </c>
    </row>
    <row r="14" spans="1:5" x14ac:dyDescent="0.2">
      <c r="B14" s="9" t="s">
        <v>16</v>
      </c>
      <c r="D14" s="8">
        <v>2.254</v>
      </c>
      <c r="E14" s="11">
        <f>E13*D14</f>
        <v>4.024548070175439</v>
      </c>
    </row>
    <row r="15" spans="1:5" x14ac:dyDescent="0.2">
      <c r="B15" s="7" t="s">
        <v>17</v>
      </c>
      <c r="E15" s="11">
        <f>E13+E14</f>
        <v>5.8100618546365919</v>
      </c>
    </row>
    <row r="16" spans="1:5" x14ac:dyDescent="0.2">
      <c r="B16" s="12" t="s">
        <v>18</v>
      </c>
      <c r="D16" s="10">
        <v>0.25</v>
      </c>
      <c r="E16" s="11">
        <f>E15*D16</f>
        <v>1.452515463659148</v>
      </c>
    </row>
    <row r="17" spans="1:6" x14ac:dyDescent="0.2">
      <c r="B17" t="s">
        <v>19</v>
      </c>
      <c r="E17" s="16">
        <f>E15+E16</f>
        <v>7.2625773182957403</v>
      </c>
    </row>
    <row r="18" spans="1:6" x14ac:dyDescent="0.2">
      <c r="B18" s="12" t="s">
        <v>20</v>
      </c>
      <c r="D18" s="10">
        <v>0</v>
      </c>
      <c r="E18" s="11">
        <f>E17*D18</f>
        <v>0</v>
      </c>
    </row>
    <row r="19" spans="1:6" x14ac:dyDescent="0.2">
      <c r="B19" t="s">
        <v>21</v>
      </c>
      <c r="E19" s="11">
        <f>E17+E18</f>
        <v>7.2625773182957403</v>
      </c>
    </row>
    <row r="20" spans="1:6" x14ac:dyDescent="0.2">
      <c r="B20" s="12" t="s">
        <v>22</v>
      </c>
      <c r="D20" s="10">
        <v>0.05</v>
      </c>
      <c r="E20" s="11">
        <f>E19*D20</f>
        <v>0.36312886591478705</v>
      </c>
    </row>
    <row r="21" spans="1:6" x14ac:dyDescent="0.2">
      <c r="B21" t="s">
        <v>23</v>
      </c>
      <c r="E21" s="18">
        <f>E19+E20</f>
        <v>7.6257061842105269</v>
      </c>
      <c r="F21" t="s">
        <v>75</v>
      </c>
    </row>
    <row r="23" spans="1:6" x14ac:dyDescent="0.2">
      <c r="A23" t="s">
        <v>29</v>
      </c>
      <c r="B23" t="s">
        <v>24</v>
      </c>
    </row>
    <row r="24" spans="1:6" x14ac:dyDescent="0.2">
      <c r="B24" t="s">
        <v>25</v>
      </c>
      <c r="E24" s="15">
        <f>E17</f>
        <v>7.2625773182957403</v>
      </c>
    </row>
    <row r="25" spans="1:6" x14ac:dyDescent="0.2">
      <c r="B25" t="s">
        <v>15</v>
      </c>
      <c r="E25" s="13">
        <f>-E13</f>
        <v>-1.7855137844611531</v>
      </c>
    </row>
    <row r="26" spans="1:6" x14ac:dyDescent="0.2">
      <c r="B26" t="s">
        <v>26</v>
      </c>
      <c r="E26" s="14">
        <f>E24+E25</f>
        <v>5.4770635338345874</v>
      </c>
    </row>
    <row r="27" spans="1:6" x14ac:dyDescent="0.2">
      <c r="B27" t="s">
        <v>27</v>
      </c>
      <c r="E27" s="17">
        <f>E26/E25*-1</f>
        <v>3.0675000000000003</v>
      </c>
    </row>
    <row r="30" spans="1:6" x14ac:dyDescent="0.2">
      <c r="E30" s="15"/>
    </row>
    <row r="31" spans="1:6" x14ac:dyDescent="0.2">
      <c r="A31" t="s">
        <v>42</v>
      </c>
      <c r="B31" s="21" t="s">
        <v>15</v>
      </c>
      <c r="C31" s="22"/>
      <c r="D31" s="22"/>
      <c r="E31" s="23">
        <f>E13</f>
        <v>1.7855137844611531</v>
      </c>
    </row>
    <row r="32" spans="1:6" x14ac:dyDescent="0.2">
      <c r="B32" s="24" t="s">
        <v>16</v>
      </c>
      <c r="C32" s="22"/>
      <c r="D32" s="25"/>
      <c r="E32" s="23"/>
    </row>
    <row r="33" spans="2:21" x14ac:dyDescent="0.2">
      <c r="B33" s="21" t="s">
        <v>17</v>
      </c>
      <c r="C33" s="22"/>
      <c r="D33" s="22"/>
      <c r="E33" s="23"/>
    </row>
    <row r="34" spans="2:21" x14ac:dyDescent="0.2">
      <c r="B34" s="26" t="s">
        <v>18</v>
      </c>
      <c r="C34" s="22"/>
      <c r="D34" s="27"/>
      <c r="E34" s="23"/>
    </row>
    <row r="35" spans="2:21" x14ac:dyDescent="0.2">
      <c r="B35" s="22" t="s">
        <v>19</v>
      </c>
      <c r="C35" s="22"/>
      <c r="D35" s="22"/>
      <c r="E35" s="28">
        <f>E37</f>
        <v>4.7619047619047619</v>
      </c>
    </row>
    <row r="36" spans="2:21" x14ac:dyDescent="0.2">
      <c r="B36" s="26" t="s">
        <v>20</v>
      </c>
      <c r="C36" s="22"/>
      <c r="D36" s="27">
        <v>0</v>
      </c>
      <c r="E36" s="23" t="s">
        <v>43</v>
      </c>
    </row>
    <row r="37" spans="2:21" x14ac:dyDescent="0.2">
      <c r="B37" s="22" t="s">
        <v>21</v>
      </c>
      <c r="C37" s="22"/>
      <c r="D37" s="22"/>
      <c r="E37" s="23">
        <f>E39/105*100</f>
        <v>4.7619047619047619</v>
      </c>
    </row>
    <row r="38" spans="2:21" x14ac:dyDescent="0.2">
      <c r="B38" s="26" t="s">
        <v>22</v>
      </c>
      <c r="C38" s="22"/>
      <c r="D38" s="27">
        <v>0.05</v>
      </c>
      <c r="E38" s="23">
        <f>E39/105*5</f>
        <v>0.23809523809523808</v>
      </c>
    </row>
    <row r="39" spans="2:21" x14ac:dyDescent="0.2">
      <c r="B39" s="22" t="s">
        <v>23</v>
      </c>
      <c r="C39" s="22"/>
      <c r="D39" s="22"/>
      <c r="E39" s="29">
        <v>5</v>
      </c>
    </row>
    <row r="41" spans="2:21" x14ac:dyDescent="0.2">
      <c r="B41" t="s">
        <v>24</v>
      </c>
    </row>
    <row r="42" spans="2:21" x14ac:dyDescent="0.2">
      <c r="B42" t="s">
        <v>25</v>
      </c>
      <c r="E42" s="15">
        <f>E35</f>
        <v>4.7619047619047619</v>
      </c>
    </row>
    <row r="43" spans="2:21" x14ac:dyDescent="0.2">
      <c r="B43" t="s">
        <v>15</v>
      </c>
      <c r="E43" s="13">
        <f>-E31</f>
        <v>-1.7855137844611531</v>
      </c>
    </row>
    <row r="44" spans="2:21" x14ac:dyDescent="0.2">
      <c r="B44" t="s">
        <v>26</v>
      </c>
      <c r="E44" s="14">
        <f>E42+E43</f>
        <v>2.976390977443609</v>
      </c>
    </row>
    <row r="45" spans="2:21" x14ac:dyDescent="0.2">
      <c r="B45" t="s">
        <v>27</v>
      </c>
      <c r="E45" s="17">
        <f>E44/E43*-1</f>
        <v>1.6669661154936692</v>
      </c>
    </row>
    <row r="46" spans="2:21" x14ac:dyDescent="0.2">
      <c r="U46" t="s">
        <v>77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Forellenfilet</vt:lpstr>
      <vt:lpstr>Kir del Sole</vt:lpstr>
      <vt:lpstr>Anemonencocktail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2021-02-26T15:25:31Z</dcterms:created>
  <dcterms:modified xsi:type="dcterms:W3CDTF">2021-02-26T17:33:11Z</dcterms:modified>
</cp:coreProperties>
</file>